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comments2.xml" ContentType="application/vnd.openxmlformats-officedocument.spreadsheetml.comments+xml"/>
  <Override PartName="/xl/pivotTables/pivotTable3.xml" ContentType="application/vnd.openxmlformats-officedocument.spreadsheetml.pivotTable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E:\Dokumenty\10boj\"/>
    </mc:Choice>
  </mc:AlternateContent>
  <xr:revisionPtr revIDLastSave="0" documentId="13_ncr:1_{01F352DB-CA89-450A-84A0-2EE0B865DE09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Data" sheetId="1" r:id="rId1"/>
    <sheet name="Výkony" sheetId="4" r:id="rId2"/>
    <sheet name="Body" sheetId="6" r:id="rId3"/>
    <sheet name="Věk" sheetId="7" r:id="rId4"/>
    <sheet name="Závodník" sheetId="11" r:id="rId5"/>
    <sheet name="Graf_data" sheetId="10" r:id="rId6"/>
    <sheet name="Nastavení" sheetId="5" r:id="rId7"/>
  </sheets>
  <externalReferences>
    <externalReference r:id="rId8"/>
  </externalReferences>
  <definedNames>
    <definedName name="_xlnm._FilterDatabase" localSheetId="0" hidden="1">Data!$A$1:$X$386</definedName>
    <definedName name="a_1_m">Nastavení!$B$3</definedName>
    <definedName name="a_1_w">Nastavení!$B$16</definedName>
    <definedName name="a_10_m">Nastavení!$B$12</definedName>
    <definedName name="a_10_w">Nastavení!$B$25</definedName>
    <definedName name="a_2_m">Nastavení!$B$4</definedName>
    <definedName name="a_2_w">Nastavení!$B$17</definedName>
    <definedName name="a_3_m">Nastavení!$B$5</definedName>
    <definedName name="a_3_w">Nastavení!$B$18</definedName>
    <definedName name="a_4_m">Nastavení!$B$6</definedName>
    <definedName name="a_4_w">Nastavení!$B$19</definedName>
    <definedName name="a_5_m">Nastavení!$B$7</definedName>
    <definedName name="a_5_w">Nastavení!$B$20</definedName>
    <definedName name="a_6_m">Nastavení!$B$8</definedName>
    <definedName name="a_6_w">Nastavení!$B$21</definedName>
    <definedName name="a_7_m">Nastavení!$B$9</definedName>
    <definedName name="a_7_w">Nastavení!$B$22</definedName>
    <definedName name="a_8_m">Nastavení!$B$10</definedName>
    <definedName name="a_8_w">Nastavení!$B$23</definedName>
    <definedName name="a_9_m">Nastavení!$B$11</definedName>
    <definedName name="a_9_w">Nastavení!$B$24</definedName>
    <definedName name="b_1_m">Nastavení!$C$3</definedName>
    <definedName name="b_1_w">Nastavení!$C$16</definedName>
    <definedName name="b_10_m">Nastavení!$C$12</definedName>
    <definedName name="b_10_w">Nastavení!$C$25</definedName>
    <definedName name="b_2_m">Nastavení!$C$4</definedName>
    <definedName name="b_2_w">Nastavení!$C$17</definedName>
    <definedName name="b_3_m">Nastavení!$C$5</definedName>
    <definedName name="b_3_w">Nastavení!$C$18</definedName>
    <definedName name="b_4_m">Nastavení!$C$6</definedName>
    <definedName name="b_4_w">Nastavení!$C$19</definedName>
    <definedName name="b_5_m">Nastavení!$C$7</definedName>
    <definedName name="b_5_w">Nastavení!$C$20</definedName>
    <definedName name="b_6_m">Nastavení!$C$8</definedName>
    <definedName name="b_6_w">Nastavení!$C$21</definedName>
    <definedName name="b_7_m">Nastavení!$C$9</definedName>
    <definedName name="b_7_w">Nastavení!$C$22</definedName>
    <definedName name="b_8_m">Nastavení!$C$10</definedName>
    <definedName name="b_8_w">Nastavení!$C$23</definedName>
    <definedName name="b_9_m">Nastavení!$C$11</definedName>
    <definedName name="b_9_w">Nastavení!$C$24</definedName>
    <definedName name="c_1_m">Nastavení!$D$3</definedName>
    <definedName name="c_1_w">Nastavení!$D$16</definedName>
    <definedName name="c_10_m">Nastavení!$D$12</definedName>
    <definedName name="c_10_w">Nastavení!$D$25</definedName>
    <definedName name="c_2_m">Nastavení!$D$4</definedName>
    <definedName name="c_2_w">Nastavení!$D$17</definedName>
    <definedName name="c_3_m">Nastavení!$D$5</definedName>
    <definedName name="c_3_w">Nastavení!$D$18</definedName>
    <definedName name="c_4_m">Nastavení!$D$6</definedName>
    <definedName name="c_4_w">Nastavení!$D$19</definedName>
    <definedName name="c_5_m">Nastavení!$D$7</definedName>
    <definedName name="c_5_w">Nastavení!$D$20</definedName>
    <definedName name="c_6_m">Nastavení!$D$8</definedName>
    <definedName name="c_6_w">Nastavení!$D$21</definedName>
    <definedName name="c_7_m">Nastavení!$D$9</definedName>
    <definedName name="c_7_w">Nastavení!$D$22</definedName>
    <definedName name="c_8_m">Nastavení!$D$10</definedName>
    <definedName name="c_8_w">Nastavení!$D$23</definedName>
    <definedName name="c_9_m">Nastavení!$D$11</definedName>
    <definedName name="c_9_w">Nastavení!$D$24</definedName>
    <definedName name="k_1_m">Nastavení!$F$3</definedName>
    <definedName name="k_1_w">Nastavení!$F$16</definedName>
    <definedName name="k_10_m">Nastavení!$F$12</definedName>
    <definedName name="k_10_w">Nastavení!$F$25</definedName>
    <definedName name="k_2_m">Nastavení!$F$4</definedName>
    <definedName name="k_2_w">Nastavení!$F$17</definedName>
    <definedName name="k_3_m">Nastavení!$F$5</definedName>
    <definedName name="k_3_w">Nastavení!$F$18</definedName>
    <definedName name="k_4_m">Nastavení!$F$6</definedName>
    <definedName name="k_4_w">Nastavení!$F$19</definedName>
    <definedName name="k_5_m">Nastavení!$F$7</definedName>
    <definedName name="k_5_w">Nastavení!$F$20</definedName>
    <definedName name="k_6_m">Nastavení!$F$8</definedName>
    <definedName name="k_6_w">Nastavení!$F$21</definedName>
    <definedName name="k_7_m">Nastavení!$F$9</definedName>
    <definedName name="k_7_w">Nastavení!$F$22</definedName>
    <definedName name="k_8_m">Nastavení!$F$10</definedName>
    <definedName name="k_8_w">Nastavení!$F$23</definedName>
    <definedName name="k_9_m">Nastavení!$F$11</definedName>
    <definedName name="k_9_w">Nastavení!$F$24</definedName>
    <definedName name="m_1_m">Nastavení!$E$3</definedName>
    <definedName name="m_1_w">Nastavení!$E$16</definedName>
    <definedName name="m_10_m">Nastavení!$E$12</definedName>
    <definedName name="m_10_w">Nastavení!$E$25</definedName>
    <definedName name="m_2_m">Nastavení!$E$4</definedName>
    <definedName name="m_2_w">Nastavení!$E$17</definedName>
    <definedName name="m_3_m">Nastavení!$E$5</definedName>
    <definedName name="m_3_w">Nastavení!$E$18</definedName>
    <definedName name="m_4_m">Nastavení!$E$6</definedName>
    <definedName name="m_4_w">Nastavení!$E$19</definedName>
    <definedName name="m_5_m">Nastavení!$E$7</definedName>
    <definedName name="m_5_w">Nastavení!$E$20</definedName>
    <definedName name="m_6_m">Nastavení!$E$8</definedName>
    <definedName name="m_6_w">Nastavení!$E$21</definedName>
    <definedName name="m_7_m">Nastavení!$E$9</definedName>
    <definedName name="m_7_w">Nastavení!$E$22</definedName>
    <definedName name="m_8_m">Nastavení!$E$10</definedName>
    <definedName name="m_8_w">Nastavení!$E$23</definedName>
    <definedName name="m_9_m">Nastavení!$E$11</definedName>
    <definedName name="m_9_w">Nastavení!$E$24</definedName>
    <definedName name="měření">Nastavení!$I$2</definedName>
    <definedName name="MužiP">[1]Výsledky!$Y$9:$Y$33</definedName>
    <definedName name="MužiV">[1]Výsledky!$A$9:$Y$33</definedName>
    <definedName name="_xlnm.Print_Area" localSheetId="2">Body!$A$2:$Q$114</definedName>
    <definedName name="_xlnm.Print_Area" localSheetId="3">Věk!$A$2:$O$114</definedName>
    <definedName name="Veteran">Nastavení!$A$28:$K$35</definedName>
    <definedName name="ŽenyP">[1]Výsledky!$Y$35:$Y$39</definedName>
    <definedName name="ŽenyV">[1]Výsledky!$A$35:$Y$39</definedName>
  </definedNames>
  <calcPr calcId="191029"/>
  <pivotCaches>
    <pivotCache cacheId="5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6" l="1"/>
  <c r="C2" i="4"/>
  <c r="Y380" i="1"/>
  <c r="Y381" i="1"/>
  <c r="Y382" i="1"/>
  <c r="Y383" i="1"/>
  <c r="Y384" i="1"/>
  <c r="Y385" i="1"/>
  <c r="Y386" i="1"/>
  <c r="Z380" i="1"/>
  <c r="AN380" i="1" s="1"/>
  <c r="Z381" i="1"/>
  <c r="Z382" i="1"/>
  <c r="AR382" i="1" s="1"/>
  <c r="Z383" i="1"/>
  <c r="AL383" i="1" s="1"/>
  <c r="Z384" i="1"/>
  <c r="AL384" i="1" s="1"/>
  <c r="Z385" i="1"/>
  <c r="AL385" i="1" s="1"/>
  <c r="Z386" i="1"/>
  <c r="AL386" i="1" s="1"/>
  <c r="AA380" i="1"/>
  <c r="AA381" i="1"/>
  <c r="AA382" i="1"/>
  <c r="AA383" i="1"/>
  <c r="AA384" i="1"/>
  <c r="AA385" i="1"/>
  <c r="AA386" i="1"/>
  <c r="AB380" i="1"/>
  <c r="AB381" i="1"/>
  <c r="AB382" i="1"/>
  <c r="AB383" i="1"/>
  <c r="AB384" i="1"/>
  <c r="AB385" i="1"/>
  <c r="AB386" i="1"/>
  <c r="AC380" i="1"/>
  <c r="AC381" i="1"/>
  <c r="AC382" i="1"/>
  <c r="AC383" i="1"/>
  <c r="AC384" i="1"/>
  <c r="AC385" i="1"/>
  <c r="AC386" i="1"/>
  <c r="AD380" i="1"/>
  <c r="AD381" i="1"/>
  <c r="AD382" i="1"/>
  <c r="AD383" i="1"/>
  <c r="AD384" i="1"/>
  <c r="AD385" i="1"/>
  <c r="AD386" i="1"/>
  <c r="AE380" i="1"/>
  <c r="AE381" i="1"/>
  <c r="AE382" i="1"/>
  <c r="AE383" i="1"/>
  <c r="AE384" i="1"/>
  <c r="AE385" i="1"/>
  <c r="AE386" i="1"/>
  <c r="AF380" i="1"/>
  <c r="AF381" i="1"/>
  <c r="AF382" i="1"/>
  <c r="AF383" i="1"/>
  <c r="AF384" i="1"/>
  <c r="AF385" i="1"/>
  <c r="AF386" i="1"/>
  <c r="AG380" i="1"/>
  <c r="AG381" i="1"/>
  <c r="AG382" i="1"/>
  <c r="AG383" i="1"/>
  <c r="AG384" i="1"/>
  <c r="AG385" i="1"/>
  <c r="AG386" i="1"/>
  <c r="AH380" i="1"/>
  <c r="AH381" i="1"/>
  <c r="AH382" i="1"/>
  <c r="AH383" i="1"/>
  <c r="AH384" i="1"/>
  <c r="AH385" i="1"/>
  <c r="AH386" i="1"/>
  <c r="AI380" i="1"/>
  <c r="AI381" i="1"/>
  <c r="AI382" i="1"/>
  <c r="AI383" i="1"/>
  <c r="AI384" i="1"/>
  <c r="AI385" i="1"/>
  <c r="AI386" i="1"/>
  <c r="AJ380" i="1"/>
  <c r="AJ381" i="1"/>
  <c r="AJ382" i="1"/>
  <c r="AJ383" i="1"/>
  <c r="AJ384" i="1"/>
  <c r="AJ385" i="1"/>
  <c r="AJ386" i="1"/>
  <c r="AK380" i="1"/>
  <c r="AK381" i="1"/>
  <c r="AK382" i="1"/>
  <c r="AK383" i="1"/>
  <c r="AK384" i="1"/>
  <c r="AK385" i="1"/>
  <c r="AK386" i="1"/>
  <c r="AL380" i="1"/>
  <c r="AL381" i="1"/>
  <c r="AV381" i="1" s="1"/>
  <c r="AL382" i="1"/>
  <c r="AM380" i="1"/>
  <c r="AM381" i="1"/>
  <c r="AM382" i="1"/>
  <c r="AM383" i="1"/>
  <c r="AM384" i="1"/>
  <c r="AM385" i="1"/>
  <c r="AN381" i="1"/>
  <c r="AN383" i="1"/>
  <c r="AO380" i="1"/>
  <c r="AO381" i="1"/>
  <c r="AO385" i="1"/>
  <c r="AO386" i="1"/>
  <c r="AP380" i="1"/>
  <c r="AP381" i="1"/>
  <c r="AP384" i="1"/>
  <c r="AQ380" i="1"/>
  <c r="AQ381" i="1"/>
  <c r="AQ383" i="1"/>
  <c r="AQ384" i="1"/>
  <c r="AQ386" i="1"/>
  <c r="AR380" i="1"/>
  <c r="AR381" i="1"/>
  <c r="AR383" i="1"/>
  <c r="AR385" i="1"/>
  <c r="AS380" i="1"/>
  <c r="AS381" i="1"/>
  <c r="AS382" i="1"/>
  <c r="AS383" i="1"/>
  <c r="AS384" i="1"/>
  <c r="AS385" i="1"/>
  <c r="AT380" i="1"/>
  <c r="AT381" i="1"/>
  <c r="AT382" i="1"/>
  <c r="AT383" i="1"/>
  <c r="AU380" i="1"/>
  <c r="AU381" i="1"/>
  <c r="AU382" i="1"/>
  <c r="AU383" i="1"/>
  <c r="AU384" i="1"/>
  <c r="AR386" i="1" l="1"/>
  <c r="AS386" i="1"/>
  <c r="AP386" i="1"/>
  <c r="AM386" i="1"/>
  <c r="AV386" i="1" s="1"/>
  <c r="AU386" i="1"/>
  <c r="AN386" i="1"/>
  <c r="AT386" i="1"/>
  <c r="AT385" i="1"/>
  <c r="AP385" i="1"/>
  <c r="AU385" i="1"/>
  <c r="AN385" i="1"/>
  <c r="AV385" i="1" s="1"/>
  <c r="AQ385" i="1"/>
  <c r="AN384" i="1"/>
  <c r="AV384" i="1" s="1"/>
  <c r="AO384" i="1"/>
  <c r="AR384" i="1"/>
  <c r="AT384" i="1"/>
  <c r="AO383" i="1"/>
  <c r="AV383" i="1" s="1"/>
  <c r="AP383" i="1"/>
  <c r="AN382" i="1"/>
  <c r="AV382" i="1" s="1"/>
  <c r="AO382" i="1"/>
  <c r="AP382" i="1"/>
  <c r="AQ382" i="1"/>
  <c r="AV380" i="1"/>
  <c r="Y372" i="1" l="1"/>
  <c r="Y373" i="1"/>
  <c r="Y374" i="1"/>
  <c r="Y375" i="1"/>
  <c r="Y376" i="1"/>
  <c r="Y377" i="1"/>
  <c r="Y378" i="1"/>
  <c r="Y379" i="1"/>
  <c r="Z372" i="1"/>
  <c r="AM372" i="1" s="1"/>
  <c r="Z373" i="1"/>
  <c r="Z374" i="1"/>
  <c r="Z375" i="1"/>
  <c r="Z376" i="1"/>
  <c r="AM376" i="1" s="1"/>
  <c r="Z377" i="1"/>
  <c r="AM377" i="1" s="1"/>
  <c r="Z378" i="1"/>
  <c r="Z379" i="1"/>
  <c r="AA372" i="1"/>
  <c r="AA373" i="1"/>
  <c r="AA374" i="1"/>
  <c r="AA375" i="1"/>
  <c r="AA376" i="1"/>
  <c r="AA377" i="1"/>
  <c r="AA378" i="1"/>
  <c r="AA379" i="1"/>
  <c r="AB372" i="1"/>
  <c r="AB373" i="1"/>
  <c r="AB374" i="1"/>
  <c r="AB375" i="1"/>
  <c r="AB376" i="1"/>
  <c r="AB377" i="1"/>
  <c r="AB378" i="1"/>
  <c r="AB379" i="1"/>
  <c r="AC372" i="1"/>
  <c r="AC373" i="1"/>
  <c r="AC374" i="1"/>
  <c r="AC375" i="1"/>
  <c r="AC376" i="1"/>
  <c r="AC377" i="1"/>
  <c r="AC378" i="1"/>
  <c r="AC379" i="1"/>
  <c r="AD372" i="1"/>
  <c r="AD373" i="1"/>
  <c r="AD374" i="1"/>
  <c r="AD375" i="1"/>
  <c r="AD376" i="1"/>
  <c r="AD377" i="1"/>
  <c r="AD378" i="1"/>
  <c r="AD379" i="1"/>
  <c r="AE372" i="1"/>
  <c r="AE373" i="1"/>
  <c r="AE374" i="1"/>
  <c r="AE375" i="1"/>
  <c r="AE376" i="1"/>
  <c r="AK376" i="1" s="1"/>
  <c r="AE377" i="1"/>
  <c r="AE378" i="1"/>
  <c r="AE379" i="1"/>
  <c r="AF372" i="1"/>
  <c r="AF373" i="1"/>
  <c r="AF374" i="1"/>
  <c r="AF375" i="1"/>
  <c r="AF376" i="1"/>
  <c r="AF377" i="1"/>
  <c r="AF378" i="1"/>
  <c r="AF379" i="1"/>
  <c r="AG372" i="1"/>
  <c r="AG373" i="1"/>
  <c r="AG374" i="1"/>
  <c r="AG375" i="1"/>
  <c r="AG376" i="1"/>
  <c r="AG377" i="1"/>
  <c r="AG378" i="1"/>
  <c r="AG379" i="1"/>
  <c r="AH372" i="1"/>
  <c r="AH373" i="1"/>
  <c r="AH374" i="1"/>
  <c r="AH375" i="1"/>
  <c r="AH376" i="1"/>
  <c r="AH377" i="1"/>
  <c r="AH378" i="1"/>
  <c r="AH379" i="1"/>
  <c r="AI372" i="1"/>
  <c r="AI373" i="1"/>
  <c r="AI374" i="1"/>
  <c r="AI375" i="1"/>
  <c r="AI376" i="1"/>
  <c r="AI377" i="1"/>
  <c r="AI378" i="1"/>
  <c r="AI379" i="1"/>
  <c r="AJ372" i="1"/>
  <c r="AJ373" i="1"/>
  <c r="AJ374" i="1"/>
  <c r="AJ375" i="1"/>
  <c r="AJ376" i="1"/>
  <c r="AJ377" i="1"/>
  <c r="AJ378" i="1"/>
  <c r="AK378" i="1" s="1"/>
  <c r="AJ379" i="1"/>
  <c r="AK372" i="1"/>
  <c r="AK373" i="1"/>
  <c r="AK374" i="1"/>
  <c r="AK375" i="1"/>
  <c r="AK377" i="1"/>
  <c r="AK379" i="1"/>
  <c r="AL373" i="1"/>
  <c r="AL374" i="1"/>
  <c r="AL375" i="1"/>
  <c r="AL378" i="1"/>
  <c r="AL379" i="1"/>
  <c r="AM373" i="1"/>
  <c r="AM374" i="1"/>
  <c r="AM375" i="1"/>
  <c r="AM378" i="1"/>
  <c r="AM379" i="1"/>
  <c r="AN372" i="1"/>
  <c r="AN373" i="1"/>
  <c r="AN374" i="1"/>
  <c r="AN375" i="1"/>
  <c r="AN378" i="1"/>
  <c r="AN379" i="1"/>
  <c r="AO372" i="1"/>
  <c r="AO373" i="1"/>
  <c r="AO374" i="1"/>
  <c r="AO375" i="1"/>
  <c r="AO378" i="1"/>
  <c r="AO379" i="1"/>
  <c r="AP372" i="1"/>
  <c r="AP373" i="1"/>
  <c r="AP374" i="1"/>
  <c r="AP375" i="1"/>
  <c r="AP378" i="1"/>
  <c r="AP379" i="1"/>
  <c r="AQ372" i="1"/>
  <c r="AQ373" i="1"/>
  <c r="AQ374" i="1"/>
  <c r="AQ375" i="1"/>
  <c r="AQ376" i="1"/>
  <c r="AQ377" i="1"/>
  <c r="AQ378" i="1"/>
  <c r="AQ379" i="1"/>
  <c r="AR372" i="1"/>
  <c r="AR373" i="1"/>
  <c r="AR374" i="1"/>
  <c r="AR375" i="1"/>
  <c r="AR378" i="1"/>
  <c r="AR379" i="1"/>
  <c r="AS372" i="1"/>
  <c r="AS373" i="1"/>
  <c r="AS374" i="1"/>
  <c r="AS375" i="1"/>
  <c r="AS378" i="1"/>
  <c r="AS379" i="1"/>
  <c r="AT372" i="1"/>
  <c r="AT373" i="1"/>
  <c r="AT374" i="1"/>
  <c r="AT375" i="1"/>
  <c r="AT378" i="1"/>
  <c r="AT379" i="1"/>
  <c r="AU372" i="1"/>
  <c r="AU373" i="1"/>
  <c r="AU374" i="1"/>
  <c r="AV374" i="1" s="1"/>
  <c r="AU375" i="1"/>
  <c r="AU378" i="1"/>
  <c r="AU379" i="1"/>
  <c r="AV373" i="1" l="1"/>
  <c r="AV379" i="1"/>
  <c r="AV375" i="1"/>
  <c r="AL377" i="1"/>
  <c r="AU377" i="1"/>
  <c r="AT377" i="1"/>
  <c r="AS377" i="1"/>
  <c r="AR377" i="1"/>
  <c r="AP377" i="1"/>
  <c r="AO377" i="1"/>
  <c r="AN377" i="1"/>
  <c r="AL376" i="1"/>
  <c r="AV378" i="1"/>
  <c r="AU376" i="1"/>
  <c r="AT376" i="1"/>
  <c r="AS376" i="1"/>
  <c r="AR376" i="1"/>
  <c r="AP376" i="1"/>
  <c r="AO376" i="1"/>
  <c r="AN376" i="1"/>
  <c r="AL372" i="1"/>
  <c r="AV372" i="1" s="1"/>
  <c r="AV377" i="1" l="1"/>
  <c r="AV376" i="1"/>
  <c r="Y336" i="1" l="1"/>
  <c r="Y167" i="1"/>
  <c r="Y218" i="1"/>
  <c r="Y126" i="1"/>
  <c r="Y34" i="1"/>
  <c r="Y322" i="1"/>
  <c r="Y42" i="1"/>
  <c r="Y356" i="1"/>
  <c r="Y151" i="1"/>
  <c r="Y330" i="1"/>
  <c r="Y264" i="1"/>
  <c r="Z336" i="1"/>
  <c r="AL336" i="1" s="1"/>
  <c r="Z167" i="1"/>
  <c r="AQ167" i="1" s="1"/>
  <c r="Z218" i="1"/>
  <c r="AL218" i="1" s="1"/>
  <c r="Z126" i="1"/>
  <c r="AN126" i="1" s="1"/>
  <c r="Z34" i="1"/>
  <c r="AN34" i="1" s="1"/>
  <c r="Z322" i="1"/>
  <c r="Z42" i="1"/>
  <c r="Z356" i="1"/>
  <c r="AQ356" i="1" s="1"/>
  <c r="Z151" i="1"/>
  <c r="AN151" i="1" s="1"/>
  <c r="Z330" i="1"/>
  <c r="AL330" i="1" s="1"/>
  <c r="Z264" i="1"/>
  <c r="AL264" i="1" s="1"/>
  <c r="AA336" i="1"/>
  <c r="AA167" i="1"/>
  <c r="AA218" i="1"/>
  <c r="AA126" i="1"/>
  <c r="AA34" i="1"/>
  <c r="AA322" i="1"/>
  <c r="AA42" i="1"/>
  <c r="AA356" i="1"/>
  <c r="AA151" i="1"/>
  <c r="AA330" i="1"/>
  <c r="AA264" i="1"/>
  <c r="AB336" i="1"/>
  <c r="AB167" i="1"/>
  <c r="AB218" i="1"/>
  <c r="AB126" i="1"/>
  <c r="AB34" i="1"/>
  <c r="AB322" i="1"/>
  <c r="AB42" i="1"/>
  <c r="AB356" i="1"/>
  <c r="AB151" i="1"/>
  <c r="AB330" i="1"/>
  <c r="AB264" i="1"/>
  <c r="AC336" i="1"/>
  <c r="AC167" i="1"/>
  <c r="AC218" i="1"/>
  <c r="AC126" i="1"/>
  <c r="AC34" i="1"/>
  <c r="AC322" i="1"/>
  <c r="AC42" i="1"/>
  <c r="AC356" i="1"/>
  <c r="AC151" i="1"/>
  <c r="AC330" i="1"/>
  <c r="AC264" i="1"/>
  <c r="AD336" i="1"/>
  <c r="AD167" i="1"/>
  <c r="AD218" i="1"/>
  <c r="AD126" i="1"/>
  <c r="AD34" i="1"/>
  <c r="AD322" i="1"/>
  <c r="AD42" i="1"/>
  <c r="AD356" i="1"/>
  <c r="AD151" i="1"/>
  <c r="AD330" i="1"/>
  <c r="AD264" i="1"/>
  <c r="AE336" i="1"/>
  <c r="AE167" i="1"/>
  <c r="AE218" i="1"/>
  <c r="AE126" i="1"/>
  <c r="AE34" i="1"/>
  <c r="AE322" i="1"/>
  <c r="AE42" i="1"/>
  <c r="AE356" i="1"/>
  <c r="AE151" i="1"/>
  <c r="AE330" i="1"/>
  <c r="AE264" i="1"/>
  <c r="AF336" i="1"/>
  <c r="AF167" i="1"/>
  <c r="AF218" i="1"/>
  <c r="AF126" i="1"/>
  <c r="AF34" i="1"/>
  <c r="AF322" i="1"/>
  <c r="AF42" i="1"/>
  <c r="AF356" i="1"/>
  <c r="AF151" i="1"/>
  <c r="AF330" i="1"/>
  <c r="AF264" i="1"/>
  <c r="AG336" i="1"/>
  <c r="AG167" i="1"/>
  <c r="AG218" i="1"/>
  <c r="AG126" i="1"/>
  <c r="AG34" i="1"/>
  <c r="AG322" i="1"/>
  <c r="AG42" i="1"/>
  <c r="AG356" i="1"/>
  <c r="AG151" i="1"/>
  <c r="AG330" i="1"/>
  <c r="AG264" i="1"/>
  <c r="AH336" i="1"/>
  <c r="AH167" i="1"/>
  <c r="AH218" i="1"/>
  <c r="AH126" i="1"/>
  <c r="AH34" i="1"/>
  <c r="AH322" i="1"/>
  <c r="AH42" i="1"/>
  <c r="AH356" i="1"/>
  <c r="AH151" i="1"/>
  <c r="AH330" i="1"/>
  <c r="AH264" i="1"/>
  <c r="AI336" i="1"/>
  <c r="AI167" i="1"/>
  <c r="AI218" i="1"/>
  <c r="AI126" i="1"/>
  <c r="AI34" i="1"/>
  <c r="AI322" i="1"/>
  <c r="AI42" i="1"/>
  <c r="AI356" i="1"/>
  <c r="AI151" i="1"/>
  <c r="AI330" i="1"/>
  <c r="AI264" i="1"/>
  <c r="AJ336" i="1"/>
  <c r="AJ167" i="1"/>
  <c r="AJ218" i="1"/>
  <c r="AJ126" i="1"/>
  <c r="AJ34" i="1"/>
  <c r="AJ322" i="1"/>
  <c r="AJ42" i="1"/>
  <c r="AJ356" i="1"/>
  <c r="AJ151" i="1"/>
  <c r="AJ330" i="1"/>
  <c r="AJ264" i="1"/>
  <c r="AL322" i="1"/>
  <c r="AL42" i="1"/>
  <c r="AL356" i="1"/>
  <c r="AM218" i="1"/>
  <c r="AM322" i="1"/>
  <c r="AM42" i="1"/>
  <c r="AM151" i="1"/>
  <c r="AN322" i="1"/>
  <c r="AN42" i="1"/>
  <c r="AO218" i="1"/>
  <c r="AO322" i="1"/>
  <c r="AO42" i="1"/>
  <c r="AO356" i="1"/>
  <c r="AP218" i="1"/>
  <c r="AP322" i="1"/>
  <c r="AP42" i="1"/>
  <c r="AP264" i="1"/>
  <c r="AQ218" i="1"/>
  <c r="AQ34" i="1"/>
  <c r="AQ322" i="1"/>
  <c r="AQ42" i="1"/>
  <c r="AQ151" i="1"/>
  <c r="AQ330" i="1"/>
  <c r="AQ264" i="1"/>
  <c r="AR336" i="1"/>
  <c r="AR218" i="1"/>
  <c r="AR322" i="1"/>
  <c r="AR42" i="1"/>
  <c r="AR151" i="1"/>
  <c r="AS218" i="1"/>
  <c r="AS34" i="1"/>
  <c r="AS322" i="1"/>
  <c r="AS42" i="1"/>
  <c r="AS356" i="1"/>
  <c r="AS151" i="1"/>
  <c r="AS330" i="1"/>
  <c r="AT218" i="1"/>
  <c r="AT322" i="1"/>
  <c r="AT42" i="1"/>
  <c r="AT356" i="1"/>
  <c r="AU218" i="1"/>
  <c r="AU322" i="1"/>
  <c r="AU42" i="1"/>
  <c r="AN218" i="1" l="1"/>
  <c r="AV218" i="1" s="1"/>
  <c r="AM264" i="1"/>
  <c r="AR264" i="1"/>
  <c r="AS264" i="1"/>
  <c r="AQ126" i="1"/>
  <c r="AU264" i="1"/>
  <c r="AU356" i="1"/>
  <c r="AM356" i="1"/>
  <c r="AP356" i="1"/>
  <c r="AN356" i="1"/>
  <c r="AU126" i="1"/>
  <c r="AR356" i="1"/>
  <c r="AN264" i="1"/>
  <c r="AT264" i="1"/>
  <c r="AO264" i="1"/>
  <c r="AL34" i="1"/>
  <c r="AM34" i="1"/>
  <c r="AL151" i="1"/>
  <c r="AK336" i="1"/>
  <c r="AM126" i="1"/>
  <c r="AK356" i="1"/>
  <c r="AK264" i="1"/>
  <c r="AK218" i="1"/>
  <c r="AO126" i="1"/>
  <c r="AK151" i="1"/>
  <c r="AT126" i="1"/>
  <c r="AR34" i="1"/>
  <c r="AS126" i="1"/>
  <c r="AR126" i="1"/>
  <c r="AP126" i="1"/>
  <c r="AK322" i="1"/>
  <c r="AU151" i="1"/>
  <c r="AT151" i="1"/>
  <c r="AS336" i="1"/>
  <c r="AP34" i="1"/>
  <c r="AO34" i="1"/>
  <c r="AK126" i="1"/>
  <c r="AK34" i="1"/>
  <c r="AK42" i="1"/>
  <c r="AU34" i="1"/>
  <c r="AT34" i="1"/>
  <c r="AP151" i="1"/>
  <c r="AO151" i="1"/>
  <c r="AK330" i="1"/>
  <c r="AK167" i="1"/>
  <c r="AP330" i="1"/>
  <c r="AP167" i="1"/>
  <c r="AV42" i="1"/>
  <c r="AV322" i="1"/>
  <c r="AU336" i="1"/>
  <c r="AN336" i="1"/>
  <c r="AQ336" i="1"/>
  <c r="AT336" i="1"/>
  <c r="AP336" i="1"/>
  <c r="AO336" i="1"/>
  <c r="AM336" i="1"/>
  <c r="AN330" i="1"/>
  <c r="AN167" i="1"/>
  <c r="AS167" i="1"/>
  <c r="AU330" i="1"/>
  <c r="AU167" i="1"/>
  <c r="AM330" i="1"/>
  <c r="AM167" i="1"/>
  <c r="AR330" i="1"/>
  <c r="AR167" i="1"/>
  <c r="AL126" i="1"/>
  <c r="AO330" i="1"/>
  <c r="AO167" i="1"/>
  <c r="AT330" i="1"/>
  <c r="AT167" i="1"/>
  <c r="AL167" i="1"/>
  <c r="Y113" i="1"/>
  <c r="Y337" i="1"/>
  <c r="Y13" i="1"/>
  <c r="Y203" i="1"/>
  <c r="Y318" i="1"/>
  <c r="Y315" i="1"/>
  <c r="Y338" i="1"/>
  <c r="Y43" i="1"/>
  <c r="Y168" i="1"/>
  <c r="Y323" i="1"/>
  <c r="Y62" i="1"/>
  <c r="Y93" i="1"/>
  <c r="Y265" i="1"/>
  <c r="Y278" i="1"/>
  <c r="Y158" i="1"/>
  <c r="Y64" i="1"/>
  <c r="Y110" i="1"/>
  <c r="Y127" i="1"/>
  <c r="Z113" i="1"/>
  <c r="AM113" i="1" s="1"/>
  <c r="Z337" i="1"/>
  <c r="AM337" i="1" s="1"/>
  <c r="Z13" i="1"/>
  <c r="AM13" i="1" s="1"/>
  <c r="Z203" i="1"/>
  <c r="AL203" i="1" s="1"/>
  <c r="Z318" i="1"/>
  <c r="AM318" i="1" s="1"/>
  <c r="Z315" i="1"/>
  <c r="AM315" i="1" s="1"/>
  <c r="Z338" i="1"/>
  <c r="AR338" i="1" s="1"/>
  <c r="Z43" i="1"/>
  <c r="AM43" i="1" s="1"/>
  <c r="Z168" i="1"/>
  <c r="Z323" i="1"/>
  <c r="AO323" i="1" s="1"/>
  <c r="Z62" i="1"/>
  <c r="AM62" i="1" s="1"/>
  <c r="Z93" i="1"/>
  <c r="AL93" i="1" s="1"/>
  <c r="Z265" i="1"/>
  <c r="AM265" i="1" s="1"/>
  <c r="Z278" i="1"/>
  <c r="AP278" i="1" s="1"/>
  <c r="Z158" i="1"/>
  <c r="AM158" i="1" s="1"/>
  <c r="Z64" i="1"/>
  <c r="AM64" i="1" s="1"/>
  <c r="Z110" i="1"/>
  <c r="Z127" i="1"/>
  <c r="AN127" i="1" s="1"/>
  <c r="AA113" i="1"/>
  <c r="AA337" i="1"/>
  <c r="AA13" i="1"/>
  <c r="AA203" i="1"/>
  <c r="AA318" i="1"/>
  <c r="AA315" i="1"/>
  <c r="AA338" i="1"/>
  <c r="AA43" i="1"/>
  <c r="AA168" i="1"/>
  <c r="AA323" i="1"/>
  <c r="AA62" i="1"/>
  <c r="AA93" i="1"/>
  <c r="AA265" i="1"/>
  <c r="AA278" i="1"/>
  <c r="AA158" i="1"/>
  <c r="AA64" i="1"/>
  <c r="AA110" i="1"/>
  <c r="AA127" i="1"/>
  <c r="AB113" i="1"/>
  <c r="AB337" i="1"/>
  <c r="AB13" i="1"/>
  <c r="AB203" i="1"/>
  <c r="AB318" i="1"/>
  <c r="AB315" i="1"/>
  <c r="AB338" i="1"/>
  <c r="AB43" i="1"/>
  <c r="AB168" i="1"/>
  <c r="AB323" i="1"/>
  <c r="AB62" i="1"/>
  <c r="AB93" i="1"/>
  <c r="AB265" i="1"/>
  <c r="AB278" i="1"/>
  <c r="AB158" i="1"/>
  <c r="AB64" i="1"/>
  <c r="AB110" i="1"/>
  <c r="AB127" i="1"/>
  <c r="AC113" i="1"/>
  <c r="AC337" i="1"/>
  <c r="AC13" i="1"/>
  <c r="AC203" i="1"/>
  <c r="AC318" i="1"/>
  <c r="AC315" i="1"/>
  <c r="AC338" i="1"/>
  <c r="AC43" i="1"/>
  <c r="AC168" i="1"/>
  <c r="AC323" i="1"/>
  <c r="AC62" i="1"/>
  <c r="AC93" i="1"/>
  <c r="AC265" i="1"/>
  <c r="AC278" i="1"/>
  <c r="AC158" i="1"/>
  <c r="AC64" i="1"/>
  <c r="AC110" i="1"/>
  <c r="AC127" i="1"/>
  <c r="AD113" i="1"/>
  <c r="AD337" i="1"/>
  <c r="AD13" i="1"/>
  <c r="AD203" i="1"/>
  <c r="AD318" i="1"/>
  <c r="AD315" i="1"/>
  <c r="AD338" i="1"/>
  <c r="AD43" i="1"/>
  <c r="AD168" i="1"/>
  <c r="AD323" i="1"/>
  <c r="AD62" i="1"/>
  <c r="AD93" i="1"/>
  <c r="AD265" i="1"/>
  <c r="AD278" i="1"/>
  <c r="AD158" i="1"/>
  <c r="AD64" i="1"/>
  <c r="AD110" i="1"/>
  <c r="AD127" i="1"/>
  <c r="AE113" i="1"/>
  <c r="AE337" i="1"/>
  <c r="AE13" i="1"/>
  <c r="AE203" i="1"/>
  <c r="AE318" i="1"/>
  <c r="AE315" i="1"/>
  <c r="AE338" i="1"/>
  <c r="AE43" i="1"/>
  <c r="AE168" i="1"/>
  <c r="AE323" i="1"/>
  <c r="AE62" i="1"/>
  <c r="AE93" i="1"/>
  <c r="AE265" i="1"/>
  <c r="AE278" i="1"/>
  <c r="AE158" i="1"/>
  <c r="AE64" i="1"/>
  <c r="AE110" i="1"/>
  <c r="AE127" i="1"/>
  <c r="AF113" i="1"/>
  <c r="AF337" i="1"/>
  <c r="AF13" i="1"/>
  <c r="AF203" i="1"/>
  <c r="AF318" i="1"/>
  <c r="AF315" i="1"/>
  <c r="AF338" i="1"/>
  <c r="AF43" i="1"/>
  <c r="AF168" i="1"/>
  <c r="AF323" i="1"/>
  <c r="AF62" i="1"/>
  <c r="AF93" i="1"/>
  <c r="AF265" i="1"/>
  <c r="AF278" i="1"/>
  <c r="AF158" i="1"/>
  <c r="AF64" i="1"/>
  <c r="AF110" i="1"/>
  <c r="AF127" i="1"/>
  <c r="AG113" i="1"/>
  <c r="AG337" i="1"/>
  <c r="AG13" i="1"/>
  <c r="AG203" i="1"/>
  <c r="AG318" i="1"/>
  <c r="AG315" i="1"/>
  <c r="AG338" i="1"/>
  <c r="AG43" i="1"/>
  <c r="AG168" i="1"/>
  <c r="AG323" i="1"/>
  <c r="AG62" i="1"/>
  <c r="AG93" i="1"/>
  <c r="AG265" i="1"/>
  <c r="AG278" i="1"/>
  <c r="AG158" i="1"/>
  <c r="AG64" i="1"/>
  <c r="AG110" i="1"/>
  <c r="AG127" i="1"/>
  <c r="AH113" i="1"/>
  <c r="AH337" i="1"/>
  <c r="AH13" i="1"/>
  <c r="AH203" i="1"/>
  <c r="AH318" i="1"/>
  <c r="AH315" i="1"/>
  <c r="AH338" i="1"/>
  <c r="AH43" i="1"/>
  <c r="AH168" i="1"/>
  <c r="AH323" i="1"/>
  <c r="AH62" i="1"/>
  <c r="AH93" i="1"/>
  <c r="AH265" i="1"/>
  <c r="AH278" i="1"/>
  <c r="AH158" i="1"/>
  <c r="AH64" i="1"/>
  <c r="AH110" i="1"/>
  <c r="AH127" i="1"/>
  <c r="AI113" i="1"/>
  <c r="AI337" i="1"/>
  <c r="AI13" i="1"/>
  <c r="AI203" i="1"/>
  <c r="AI318" i="1"/>
  <c r="AI315" i="1"/>
  <c r="AI338" i="1"/>
  <c r="AI43" i="1"/>
  <c r="AI168" i="1"/>
  <c r="AI323" i="1"/>
  <c r="AI62" i="1"/>
  <c r="AI93" i="1"/>
  <c r="AI265" i="1"/>
  <c r="AI278" i="1"/>
  <c r="AI158" i="1"/>
  <c r="AI64" i="1"/>
  <c r="AI110" i="1"/>
  <c r="AI127" i="1"/>
  <c r="AJ113" i="1"/>
  <c r="AJ337" i="1"/>
  <c r="AJ13" i="1"/>
  <c r="AJ203" i="1"/>
  <c r="AJ318" i="1"/>
  <c r="AJ315" i="1"/>
  <c r="AJ338" i="1"/>
  <c r="AJ43" i="1"/>
  <c r="AJ168" i="1"/>
  <c r="AJ323" i="1"/>
  <c r="AJ62" i="1"/>
  <c r="AJ93" i="1"/>
  <c r="AJ265" i="1"/>
  <c r="AJ278" i="1"/>
  <c r="AJ158" i="1"/>
  <c r="AJ64" i="1"/>
  <c r="AJ110" i="1"/>
  <c r="AJ127" i="1"/>
  <c r="AL113" i="1"/>
  <c r="AL168" i="1"/>
  <c r="AL110" i="1"/>
  <c r="AM168" i="1"/>
  <c r="AM110" i="1"/>
  <c r="AN113" i="1"/>
  <c r="AN203" i="1"/>
  <c r="AN168" i="1"/>
  <c r="AN158" i="1"/>
  <c r="AN110" i="1"/>
  <c r="AO113" i="1"/>
  <c r="AO203" i="1"/>
  <c r="AO168" i="1"/>
  <c r="AO110" i="1"/>
  <c r="AP113" i="1"/>
  <c r="AP203" i="1"/>
  <c r="AP338" i="1"/>
  <c r="AP168" i="1"/>
  <c r="AP110" i="1"/>
  <c r="AQ113" i="1"/>
  <c r="AQ203" i="1"/>
  <c r="AQ318" i="1"/>
  <c r="AQ338" i="1"/>
  <c r="AQ168" i="1"/>
  <c r="AQ62" i="1"/>
  <c r="AQ93" i="1"/>
  <c r="AQ265" i="1"/>
  <c r="AQ278" i="1"/>
  <c r="AQ158" i="1"/>
  <c r="AQ110" i="1"/>
  <c r="AR203" i="1"/>
  <c r="AR168" i="1"/>
  <c r="AR110" i="1"/>
  <c r="AS203" i="1"/>
  <c r="AS318" i="1"/>
  <c r="AS168" i="1"/>
  <c r="AS158" i="1"/>
  <c r="AS110" i="1"/>
  <c r="AT113" i="1"/>
  <c r="AT203" i="1"/>
  <c r="AT168" i="1"/>
  <c r="AT110" i="1"/>
  <c r="AU113" i="1"/>
  <c r="AU13" i="1"/>
  <c r="AU203" i="1"/>
  <c r="AU338" i="1"/>
  <c r="AU168" i="1"/>
  <c r="AU323" i="1"/>
  <c r="AU158" i="1"/>
  <c r="AU110" i="1"/>
  <c r="AU337" i="1" l="1"/>
  <c r="AV264" i="1"/>
  <c r="AQ127" i="1"/>
  <c r="AT337" i="1"/>
  <c r="AR323" i="1"/>
  <c r="AQ315" i="1"/>
  <c r="AU278" i="1"/>
  <c r="AO315" i="1"/>
  <c r="AP315" i="1"/>
  <c r="AL278" i="1"/>
  <c r="AV356" i="1"/>
  <c r="AT64" i="1"/>
  <c r="AO158" i="1"/>
  <c r="AU43" i="1"/>
  <c r="AR278" i="1"/>
  <c r="AT278" i="1"/>
  <c r="AS278" i="1"/>
  <c r="AV126" i="1"/>
  <c r="AR315" i="1"/>
  <c r="AN315" i="1"/>
  <c r="AL315" i="1"/>
  <c r="AU127" i="1"/>
  <c r="AU315" i="1"/>
  <c r="AO278" i="1"/>
  <c r="AT315" i="1"/>
  <c r="AS315" i="1"/>
  <c r="AQ323" i="1"/>
  <c r="AV34" i="1"/>
  <c r="AP158" i="1"/>
  <c r="AM338" i="1"/>
  <c r="AT158" i="1"/>
  <c r="AN338" i="1"/>
  <c r="AO338" i="1"/>
  <c r="AL158" i="1"/>
  <c r="AT338" i="1"/>
  <c r="AS338" i="1"/>
  <c r="AL338" i="1"/>
  <c r="AR158" i="1"/>
  <c r="AV151" i="1"/>
  <c r="AO43" i="1"/>
  <c r="AN43" i="1"/>
  <c r="AT318" i="1"/>
  <c r="AS265" i="1"/>
  <c r="AR64" i="1"/>
  <c r="AS43" i="1"/>
  <c r="AP64" i="1"/>
  <c r="AN318" i="1"/>
  <c r="AQ64" i="1"/>
  <c r="AQ43" i="1"/>
  <c r="AO64" i="1"/>
  <c r="AU64" i="1"/>
  <c r="AT43" i="1"/>
  <c r="AS64" i="1"/>
  <c r="AR43" i="1"/>
  <c r="AP43" i="1"/>
  <c r="AV330" i="1"/>
  <c r="AV336" i="1"/>
  <c r="AU93" i="1"/>
  <c r="AM93" i="1"/>
  <c r="AV167" i="1"/>
  <c r="AO318" i="1"/>
  <c r="AR318" i="1"/>
  <c r="AU318" i="1"/>
  <c r="AO265" i="1"/>
  <c r="AR265" i="1"/>
  <c r="AP318" i="1"/>
  <c r="AU265" i="1"/>
  <c r="AT265" i="1"/>
  <c r="AP265" i="1"/>
  <c r="AL265" i="1"/>
  <c r="AR337" i="1"/>
  <c r="AQ337" i="1"/>
  <c r="AM278" i="1"/>
  <c r="AS337" i="1"/>
  <c r="AL318" i="1"/>
  <c r="AN278" i="1"/>
  <c r="AN337" i="1"/>
  <c r="AL337" i="1"/>
  <c r="AN265" i="1"/>
  <c r="AL127" i="1"/>
  <c r="AK64" i="1"/>
  <c r="AK43" i="1"/>
  <c r="AP13" i="1"/>
  <c r="AP62" i="1"/>
  <c r="AU62" i="1"/>
  <c r="AK265" i="1"/>
  <c r="AK318" i="1"/>
  <c r="AR93" i="1"/>
  <c r="AP93" i="1"/>
  <c r="AM323" i="1"/>
  <c r="AK158" i="1"/>
  <c r="AK338" i="1"/>
  <c r="AK110" i="1"/>
  <c r="AK168" i="1"/>
  <c r="AK113" i="1"/>
  <c r="AT93" i="1"/>
  <c r="AS93" i="1"/>
  <c r="AT323" i="1"/>
  <c r="AS323" i="1"/>
  <c r="AR127" i="1"/>
  <c r="AP127" i="1"/>
  <c r="AP323" i="1"/>
  <c r="AP337" i="1"/>
  <c r="AO93" i="1"/>
  <c r="AO337" i="1"/>
  <c r="AN323" i="1"/>
  <c r="AL323" i="1"/>
  <c r="AT127" i="1"/>
  <c r="AS127" i="1"/>
  <c r="AM127" i="1"/>
  <c r="AN93" i="1"/>
  <c r="AO127" i="1"/>
  <c r="AK278" i="1"/>
  <c r="AK315" i="1"/>
  <c r="AK127" i="1"/>
  <c r="AK323" i="1"/>
  <c r="AK337" i="1"/>
  <c r="AK93" i="1"/>
  <c r="AK203" i="1"/>
  <c r="AK62" i="1"/>
  <c r="AK13" i="1"/>
  <c r="AV168" i="1"/>
  <c r="AL64" i="1"/>
  <c r="AL43" i="1"/>
  <c r="AV110" i="1"/>
  <c r="AN64" i="1"/>
  <c r="AT62" i="1"/>
  <c r="AT13" i="1"/>
  <c r="AQ13" i="1"/>
  <c r="AM203" i="1"/>
  <c r="AV203" i="1" s="1"/>
  <c r="AL62" i="1"/>
  <c r="AL13" i="1"/>
  <c r="AS113" i="1"/>
  <c r="AR113" i="1"/>
  <c r="AS62" i="1"/>
  <c r="AS13" i="1"/>
  <c r="AO62" i="1"/>
  <c r="AO13" i="1"/>
  <c r="AR62" i="1"/>
  <c r="AR13" i="1"/>
  <c r="AN62" i="1"/>
  <c r="AN13" i="1"/>
  <c r="AV315" i="1" l="1"/>
  <c r="AV43" i="1"/>
  <c r="AV318" i="1"/>
  <c r="AV158" i="1"/>
  <c r="AV338" i="1"/>
  <c r="AV278" i="1"/>
  <c r="AV265" i="1"/>
  <c r="AV64" i="1"/>
  <c r="AV93" i="1"/>
  <c r="AV127" i="1"/>
  <c r="AV337" i="1"/>
  <c r="AV113" i="1"/>
  <c r="AV323" i="1"/>
  <c r="AV13" i="1"/>
  <c r="AV62" i="1"/>
  <c r="Y357" i="1" l="1"/>
  <c r="Y44" i="1"/>
  <c r="Y316" i="1"/>
  <c r="Y170" i="1"/>
  <c r="Y249" i="1"/>
  <c r="Y111" i="1"/>
  <c r="Y114" i="1"/>
  <c r="Y65" i="1"/>
  <c r="Y63" i="1"/>
  <c r="Y128" i="1"/>
  <c r="Y266" i="1"/>
  <c r="Y276" i="1"/>
  <c r="Y155" i="1"/>
  <c r="Z357" i="1"/>
  <c r="AM357" i="1" s="1"/>
  <c r="Z44" i="1"/>
  <c r="AL44" i="1" s="1"/>
  <c r="Z316" i="1"/>
  <c r="AM316" i="1" s="1"/>
  <c r="Z170" i="1"/>
  <c r="Z249" i="1"/>
  <c r="AO249" i="1" s="1"/>
  <c r="Z111" i="1"/>
  <c r="Z114" i="1"/>
  <c r="AS114" i="1" s="1"/>
  <c r="Z65" i="1"/>
  <c r="AQ65" i="1" s="1"/>
  <c r="Z63" i="1"/>
  <c r="AM63" i="1" s="1"/>
  <c r="Z128" i="1"/>
  <c r="AL128" i="1" s="1"/>
  <c r="Z266" i="1"/>
  <c r="AL266" i="1" s="1"/>
  <c r="Z276" i="1"/>
  <c r="Z155" i="1"/>
  <c r="AP155" i="1" s="1"/>
  <c r="AA357" i="1"/>
  <c r="AA44" i="1"/>
  <c r="AA316" i="1"/>
  <c r="AA170" i="1"/>
  <c r="AA249" i="1"/>
  <c r="AA111" i="1"/>
  <c r="AA114" i="1"/>
  <c r="AA65" i="1"/>
  <c r="AA63" i="1"/>
  <c r="AA128" i="1"/>
  <c r="AA266" i="1"/>
  <c r="AA276" i="1"/>
  <c r="AA155" i="1"/>
  <c r="AB357" i="1"/>
  <c r="AB44" i="1"/>
  <c r="AB316" i="1"/>
  <c r="AB170" i="1"/>
  <c r="AB249" i="1"/>
  <c r="AB111" i="1"/>
  <c r="AB114" i="1"/>
  <c r="AB65" i="1"/>
  <c r="AB63" i="1"/>
  <c r="AB128" i="1"/>
  <c r="AB266" i="1"/>
  <c r="AB276" i="1"/>
  <c r="AB155" i="1"/>
  <c r="AC357" i="1"/>
  <c r="AC44" i="1"/>
  <c r="AC316" i="1"/>
  <c r="AC170" i="1"/>
  <c r="AC249" i="1"/>
  <c r="AC111" i="1"/>
  <c r="AC114" i="1"/>
  <c r="AC65" i="1"/>
  <c r="AC63" i="1"/>
  <c r="AC128" i="1"/>
  <c r="AC266" i="1"/>
  <c r="AC276" i="1"/>
  <c r="AC155" i="1"/>
  <c r="AD357" i="1"/>
  <c r="AD44" i="1"/>
  <c r="AD316" i="1"/>
  <c r="AD170" i="1"/>
  <c r="AD249" i="1"/>
  <c r="AD111" i="1"/>
  <c r="AD114" i="1"/>
  <c r="AD65" i="1"/>
  <c r="AD63" i="1"/>
  <c r="AD128" i="1"/>
  <c r="AD266" i="1"/>
  <c r="AD276" i="1"/>
  <c r="AD155" i="1"/>
  <c r="AE357" i="1"/>
  <c r="AE44" i="1"/>
  <c r="AE316" i="1"/>
  <c r="AE170" i="1"/>
  <c r="AE249" i="1"/>
  <c r="AE111" i="1"/>
  <c r="AE114" i="1"/>
  <c r="AE65" i="1"/>
  <c r="AE63" i="1"/>
  <c r="AE128" i="1"/>
  <c r="AE266" i="1"/>
  <c r="AE276" i="1"/>
  <c r="AE155" i="1"/>
  <c r="AF357" i="1"/>
  <c r="AF44" i="1"/>
  <c r="AF316" i="1"/>
  <c r="AF170" i="1"/>
  <c r="AF249" i="1"/>
  <c r="AF111" i="1"/>
  <c r="AF114" i="1"/>
  <c r="AF65" i="1"/>
  <c r="AF63" i="1"/>
  <c r="AF128" i="1"/>
  <c r="AF266" i="1"/>
  <c r="AF276" i="1"/>
  <c r="AF155" i="1"/>
  <c r="AG357" i="1"/>
  <c r="AG44" i="1"/>
  <c r="AG316" i="1"/>
  <c r="AG170" i="1"/>
  <c r="AG249" i="1"/>
  <c r="AG111" i="1"/>
  <c r="AG114" i="1"/>
  <c r="AG65" i="1"/>
  <c r="AG63" i="1"/>
  <c r="AG128" i="1"/>
  <c r="AG266" i="1"/>
  <c r="AG276" i="1"/>
  <c r="AG155" i="1"/>
  <c r="AH357" i="1"/>
  <c r="AH44" i="1"/>
  <c r="AH316" i="1"/>
  <c r="AH170" i="1"/>
  <c r="AH249" i="1"/>
  <c r="AH111" i="1"/>
  <c r="AH114" i="1"/>
  <c r="AH65" i="1"/>
  <c r="AH63" i="1"/>
  <c r="AH128" i="1"/>
  <c r="AH266" i="1"/>
  <c r="AH276" i="1"/>
  <c r="AH155" i="1"/>
  <c r="AI357" i="1"/>
  <c r="AI44" i="1"/>
  <c r="AI316" i="1"/>
  <c r="AI170" i="1"/>
  <c r="AI249" i="1"/>
  <c r="AI111" i="1"/>
  <c r="AI114" i="1"/>
  <c r="AI65" i="1"/>
  <c r="AI63" i="1"/>
  <c r="AI128" i="1"/>
  <c r="AI266" i="1"/>
  <c r="AI276" i="1"/>
  <c r="AI155" i="1"/>
  <c r="AJ357" i="1"/>
  <c r="AJ44" i="1"/>
  <c r="AJ316" i="1"/>
  <c r="AJ170" i="1"/>
  <c r="AJ249" i="1"/>
  <c r="AJ111" i="1"/>
  <c r="AJ114" i="1"/>
  <c r="AJ65" i="1"/>
  <c r="AJ63" i="1"/>
  <c r="AJ128" i="1"/>
  <c r="AJ266" i="1"/>
  <c r="AJ276" i="1"/>
  <c r="AJ155" i="1"/>
  <c r="AL170" i="1"/>
  <c r="AL111" i="1"/>
  <c r="AL276" i="1"/>
  <c r="AL155" i="1"/>
  <c r="AM170" i="1"/>
  <c r="AM111" i="1"/>
  <c r="AM114" i="1"/>
  <c r="AM276" i="1"/>
  <c r="AM155" i="1"/>
  <c r="AN170" i="1"/>
  <c r="AN249" i="1"/>
  <c r="AN111" i="1"/>
  <c r="AN276" i="1"/>
  <c r="AN155" i="1"/>
  <c r="AO170" i="1"/>
  <c r="AO111" i="1"/>
  <c r="AO114" i="1"/>
  <c r="AO276" i="1"/>
  <c r="AO155" i="1"/>
  <c r="AP170" i="1"/>
  <c r="AP249" i="1"/>
  <c r="AP111" i="1"/>
  <c r="AP276" i="1"/>
  <c r="AQ170" i="1"/>
  <c r="AQ249" i="1"/>
  <c r="AQ111" i="1"/>
  <c r="AQ63" i="1"/>
  <c r="AQ266" i="1"/>
  <c r="AQ276" i="1"/>
  <c r="AQ155" i="1"/>
  <c r="AR170" i="1"/>
  <c r="AR249" i="1"/>
  <c r="AR111" i="1"/>
  <c r="AR276" i="1"/>
  <c r="AR155" i="1"/>
  <c r="AS170" i="1"/>
  <c r="AS111" i="1"/>
  <c r="AS276" i="1"/>
  <c r="AS155" i="1"/>
  <c r="AT170" i="1"/>
  <c r="AT249" i="1"/>
  <c r="AT111" i="1"/>
  <c r="AT276" i="1"/>
  <c r="AT155" i="1"/>
  <c r="AU170" i="1"/>
  <c r="AU249" i="1"/>
  <c r="AU111" i="1"/>
  <c r="AU114" i="1"/>
  <c r="AU276" i="1"/>
  <c r="AU155" i="1"/>
  <c r="AT114" i="1" l="1"/>
  <c r="AL114" i="1"/>
  <c r="AU65" i="1"/>
  <c r="AP114" i="1"/>
  <c r="AR65" i="1"/>
  <c r="AR114" i="1"/>
  <c r="AQ114" i="1"/>
  <c r="AN65" i="1"/>
  <c r="AN114" i="1"/>
  <c r="AL249" i="1"/>
  <c r="AS249" i="1"/>
  <c r="AM249" i="1"/>
  <c r="AS316" i="1"/>
  <c r="AT316" i="1"/>
  <c r="AU316" i="1"/>
  <c r="AU266" i="1"/>
  <c r="AR44" i="1"/>
  <c r="AR316" i="1"/>
  <c r="AT266" i="1"/>
  <c r="AS266" i="1"/>
  <c r="AR266" i="1"/>
  <c r="AQ316" i="1"/>
  <c r="AP316" i="1"/>
  <c r="AO316" i="1"/>
  <c r="AL316" i="1"/>
  <c r="AN316" i="1"/>
  <c r="AP266" i="1"/>
  <c r="AO266" i="1"/>
  <c r="AN266" i="1"/>
  <c r="AM266" i="1"/>
  <c r="AU44" i="1"/>
  <c r="AQ44" i="1"/>
  <c r="AN128" i="1"/>
  <c r="AS128" i="1"/>
  <c r="AP128" i="1"/>
  <c r="AO44" i="1"/>
  <c r="AK63" i="1"/>
  <c r="AK357" i="1"/>
  <c r="AK266" i="1"/>
  <c r="AK316" i="1"/>
  <c r="AR128" i="1"/>
  <c r="AO128" i="1"/>
  <c r="AU128" i="1"/>
  <c r="AN44" i="1"/>
  <c r="AM44" i="1"/>
  <c r="AQ128" i="1"/>
  <c r="AT128" i="1"/>
  <c r="AS44" i="1"/>
  <c r="AP44" i="1"/>
  <c r="AT44" i="1"/>
  <c r="AM128" i="1"/>
  <c r="AK128" i="1"/>
  <c r="AK44" i="1"/>
  <c r="AS65" i="1"/>
  <c r="AP65" i="1"/>
  <c r="AM65" i="1"/>
  <c r="AT65" i="1"/>
  <c r="AO65" i="1"/>
  <c r="AL65" i="1"/>
  <c r="AK65" i="1"/>
  <c r="AK114" i="1"/>
  <c r="AK276" i="1"/>
  <c r="AK170" i="1"/>
  <c r="AK111" i="1"/>
  <c r="AK155" i="1"/>
  <c r="AK249" i="1"/>
  <c r="AV111" i="1"/>
  <c r="AP63" i="1"/>
  <c r="AV276" i="1"/>
  <c r="AV170" i="1"/>
  <c r="AV155" i="1"/>
  <c r="AP357" i="1"/>
  <c r="AS63" i="1"/>
  <c r="AS357" i="1"/>
  <c r="AN63" i="1"/>
  <c r="AN357" i="1"/>
  <c r="AQ357" i="1"/>
  <c r="AT63" i="1"/>
  <c r="AT357" i="1"/>
  <c r="AL63" i="1"/>
  <c r="AL357" i="1"/>
  <c r="AO63" i="1"/>
  <c r="AO357" i="1"/>
  <c r="AR63" i="1"/>
  <c r="AR357" i="1"/>
  <c r="AU63" i="1"/>
  <c r="AU357" i="1"/>
  <c r="AV249" i="1" l="1"/>
  <c r="AV114" i="1"/>
  <c r="AV128" i="1"/>
  <c r="AV266" i="1"/>
  <c r="AV316" i="1"/>
  <c r="AV44" i="1"/>
  <c r="AV65" i="1"/>
  <c r="AV63" i="1"/>
  <c r="AV357" i="1"/>
  <c r="Y115" i="1" l="1"/>
  <c r="Y321" i="1"/>
  <c r="Y204" i="1"/>
  <c r="Y45" i="1"/>
  <c r="Y129" i="1"/>
  <c r="Y272" i="1"/>
  <c r="Y156" i="1"/>
  <c r="Y171" i="1"/>
  <c r="Y317" i="1"/>
  <c r="Y112" i="1"/>
  <c r="Y267" i="1"/>
  <c r="Y366" i="1"/>
  <c r="Z115" i="1"/>
  <c r="AL115" i="1" s="1"/>
  <c r="Z321" i="1"/>
  <c r="AL321" i="1" s="1"/>
  <c r="Z204" i="1"/>
  <c r="AM204" i="1" s="1"/>
  <c r="Z45" i="1"/>
  <c r="AP45" i="1" s="1"/>
  <c r="Z129" i="1"/>
  <c r="Z272" i="1"/>
  <c r="Z156" i="1"/>
  <c r="AO156" i="1" s="1"/>
  <c r="Z171" i="1"/>
  <c r="Z317" i="1"/>
  <c r="AL317" i="1" s="1"/>
  <c r="Z112" i="1"/>
  <c r="AP112" i="1" s="1"/>
  <c r="Z267" i="1"/>
  <c r="AM267" i="1" s="1"/>
  <c r="Z366" i="1"/>
  <c r="AN366" i="1" s="1"/>
  <c r="AA115" i="1"/>
  <c r="AA321" i="1"/>
  <c r="AA204" i="1"/>
  <c r="AA45" i="1"/>
  <c r="AA129" i="1"/>
  <c r="AA272" i="1"/>
  <c r="AA156" i="1"/>
  <c r="AA171" i="1"/>
  <c r="AA317" i="1"/>
  <c r="AA112" i="1"/>
  <c r="AA267" i="1"/>
  <c r="AA366" i="1"/>
  <c r="AB115" i="1"/>
  <c r="AB321" i="1"/>
  <c r="AB204" i="1"/>
  <c r="AB45" i="1"/>
  <c r="AB129" i="1"/>
  <c r="AB272" i="1"/>
  <c r="AB156" i="1"/>
  <c r="AB171" i="1"/>
  <c r="AB317" i="1"/>
  <c r="AB112" i="1"/>
  <c r="AB267" i="1"/>
  <c r="AB366" i="1"/>
  <c r="AC115" i="1"/>
  <c r="AC321" i="1"/>
  <c r="AC204" i="1"/>
  <c r="AC45" i="1"/>
  <c r="AC129" i="1"/>
  <c r="AC272" i="1"/>
  <c r="AC156" i="1"/>
  <c r="AC171" i="1"/>
  <c r="AC317" i="1"/>
  <c r="AC112" i="1"/>
  <c r="AC267" i="1"/>
  <c r="AC366" i="1"/>
  <c r="AD115" i="1"/>
  <c r="AD321" i="1"/>
  <c r="AD204" i="1"/>
  <c r="AD45" i="1"/>
  <c r="AD129" i="1"/>
  <c r="AD272" i="1"/>
  <c r="AD156" i="1"/>
  <c r="AD171" i="1"/>
  <c r="AD317" i="1"/>
  <c r="AD112" i="1"/>
  <c r="AD267" i="1"/>
  <c r="AD366" i="1"/>
  <c r="AE115" i="1"/>
  <c r="AE321" i="1"/>
  <c r="AE204" i="1"/>
  <c r="AE45" i="1"/>
  <c r="AE129" i="1"/>
  <c r="AE272" i="1"/>
  <c r="AE156" i="1"/>
  <c r="AE171" i="1"/>
  <c r="AE317" i="1"/>
  <c r="AE112" i="1"/>
  <c r="AE267" i="1"/>
  <c r="AE366" i="1"/>
  <c r="AF115" i="1"/>
  <c r="AF321" i="1"/>
  <c r="AF204" i="1"/>
  <c r="AF45" i="1"/>
  <c r="AF129" i="1"/>
  <c r="AF272" i="1"/>
  <c r="AF156" i="1"/>
  <c r="AF171" i="1"/>
  <c r="AF317" i="1"/>
  <c r="AF112" i="1"/>
  <c r="AF267" i="1"/>
  <c r="AF366" i="1"/>
  <c r="AG115" i="1"/>
  <c r="AG321" i="1"/>
  <c r="AG204" i="1"/>
  <c r="AG45" i="1"/>
  <c r="AG129" i="1"/>
  <c r="AG272" i="1"/>
  <c r="AG156" i="1"/>
  <c r="AG171" i="1"/>
  <c r="AG317" i="1"/>
  <c r="AG112" i="1"/>
  <c r="AG267" i="1"/>
  <c r="AG366" i="1"/>
  <c r="AH115" i="1"/>
  <c r="AH321" i="1"/>
  <c r="AH204" i="1"/>
  <c r="AH45" i="1"/>
  <c r="AH129" i="1"/>
  <c r="AH272" i="1"/>
  <c r="AH156" i="1"/>
  <c r="AH171" i="1"/>
  <c r="AH317" i="1"/>
  <c r="AH112" i="1"/>
  <c r="AH267" i="1"/>
  <c r="AH366" i="1"/>
  <c r="AI115" i="1"/>
  <c r="AI321" i="1"/>
  <c r="AI204" i="1"/>
  <c r="AI45" i="1"/>
  <c r="AI129" i="1"/>
  <c r="AI272" i="1"/>
  <c r="AI156" i="1"/>
  <c r="AI171" i="1"/>
  <c r="AI317" i="1"/>
  <c r="AI112" i="1"/>
  <c r="AI267" i="1"/>
  <c r="AI366" i="1"/>
  <c r="AJ115" i="1"/>
  <c r="AJ321" i="1"/>
  <c r="AJ204" i="1"/>
  <c r="AJ45" i="1"/>
  <c r="AJ129" i="1"/>
  <c r="AJ272" i="1"/>
  <c r="AJ156" i="1"/>
  <c r="AJ171" i="1"/>
  <c r="AJ317" i="1"/>
  <c r="AJ112" i="1"/>
  <c r="AJ267" i="1"/>
  <c r="AJ366" i="1"/>
  <c r="AL129" i="1"/>
  <c r="AL272" i="1"/>
  <c r="AL156" i="1"/>
  <c r="AL171" i="1"/>
  <c r="AL366" i="1"/>
  <c r="AM129" i="1"/>
  <c r="AM272" i="1"/>
  <c r="AM156" i="1"/>
  <c r="AM171" i="1"/>
  <c r="AM366" i="1"/>
  <c r="AN129" i="1"/>
  <c r="AN272" i="1"/>
  <c r="AN171" i="1"/>
  <c r="AO129" i="1"/>
  <c r="AO272" i="1"/>
  <c r="AO171" i="1"/>
  <c r="AO366" i="1"/>
  <c r="AP129" i="1"/>
  <c r="AP272" i="1"/>
  <c r="AP156" i="1"/>
  <c r="AP171" i="1"/>
  <c r="AP366" i="1"/>
  <c r="AQ321" i="1"/>
  <c r="AQ129" i="1"/>
  <c r="AQ272" i="1"/>
  <c r="AQ156" i="1"/>
  <c r="AQ171" i="1"/>
  <c r="AQ317" i="1"/>
  <c r="AQ112" i="1"/>
  <c r="AQ267" i="1"/>
  <c r="AQ366" i="1"/>
  <c r="AR129" i="1"/>
  <c r="AR272" i="1"/>
  <c r="AR171" i="1"/>
  <c r="AR366" i="1"/>
  <c r="AS129" i="1"/>
  <c r="AS272" i="1"/>
  <c r="AS171" i="1"/>
  <c r="AS317" i="1"/>
  <c r="AS366" i="1"/>
  <c r="AT129" i="1"/>
  <c r="AT272" i="1"/>
  <c r="AT156" i="1"/>
  <c r="AT171" i="1"/>
  <c r="AT366" i="1"/>
  <c r="AU129" i="1"/>
  <c r="AU272" i="1"/>
  <c r="AU171" i="1"/>
  <c r="AU366" i="1"/>
  <c r="AO112" i="1" l="1"/>
  <c r="AU156" i="1"/>
  <c r="AR156" i="1"/>
  <c r="AN156" i="1"/>
  <c r="AS156" i="1"/>
  <c r="AT112" i="1"/>
  <c r="AL112" i="1"/>
  <c r="AM112" i="1"/>
  <c r="AR112" i="1"/>
  <c r="AU112" i="1"/>
  <c r="AS112" i="1"/>
  <c r="AN112" i="1"/>
  <c r="AU115" i="1"/>
  <c r="AM115" i="1"/>
  <c r="AU317" i="1"/>
  <c r="AO115" i="1"/>
  <c r="AM317" i="1"/>
  <c r="AS115" i="1"/>
  <c r="AQ115" i="1"/>
  <c r="AO317" i="1"/>
  <c r="AP321" i="1"/>
  <c r="AO321" i="1"/>
  <c r="AU321" i="1"/>
  <c r="AT321" i="1"/>
  <c r="AS321" i="1"/>
  <c r="AR321" i="1"/>
  <c r="AN321" i="1"/>
  <c r="AM321" i="1"/>
  <c r="AK115" i="1"/>
  <c r="AK129" i="1"/>
  <c r="AU204" i="1"/>
  <c r="AK156" i="1"/>
  <c r="AU267" i="1"/>
  <c r="AN45" i="1"/>
  <c r="AL45" i="1"/>
  <c r="AT267" i="1"/>
  <c r="AT204" i="1"/>
  <c r="AR267" i="1"/>
  <c r="AR204" i="1"/>
  <c r="AP267" i="1"/>
  <c r="AP204" i="1"/>
  <c r="AN267" i="1"/>
  <c r="AN204" i="1"/>
  <c r="AL267" i="1"/>
  <c r="AL204" i="1"/>
  <c r="AT317" i="1"/>
  <c r="AT115" i="1"/>
  <c r="AR317" i="1"/>
  <c r="AR115" i="1"/>
  <c r="AP317" i="1"/>
  <c r="AP115" i="1"/>
  <c r="AN317" i="1"/>
  <c r="AN115" i="1"/>
  <c r="AR45" i="1"/>
  <c r="AU45" i="1"/>
  <c r="AS45" i="1"/>
  <c r="AQ45" i="1"/>
  <c r="AO45" i="1"/>
  <c r="AM45" i="1"/>
  <c r="AS267" i="1"/>
  <c r="AS204" i="1"/>
  <c r="AQ204" i="1"/>
  <c r="AO267" i="1"/>
  <c r="AO204" i="1"/>
  <c r="AK272" i="1"/>
  <c r="AK171" i="1"/>
  <c r="AT45" i="1"/>
  <c r="AK317" i="1"/>
  <c r="AV366" i="1"/>
  <c r="AK112" i="1"/>
  <c r="AK321" i="1"/>
  <c r="AV129" i="1"/>
  <c r="AK366" i="1"/>
  <c r="AK45" i="1"/>
  <c r="AK267" i="1"/>
  <c r="AK204" i="1"/>
  <c r="AV171" i="1"/>
  <c r="AV272" i="1"/>
  <c r="Y26" i="1"/>
  <c r="Y226" i="1"/>
  <c r="Y46" i="1"/>
  <c r="Y205" i="1"/>
  <c r="Y284" i="1"/>
  <c r="Y130" i="1"/>
  <c r="Y273" i="1"/>
  <c r="Y142" i="1"/>
  <c r="Y157" i="1"/>
  <c r="Y172" i="1"/>
  <c r="Y364" i="1"/>
  <c r="Y282" i="1"/>
  <c r="Y277" i="1"/>
  <c r="Y309" i="1"/>
  <c r="Z26" i="1"/>
  <c r="AM26" i="1" s="1"/>
  <c r="Z226" i="1"/>
  <c r="AN226" i="1" s="1"/>
  <c r="Z46" i="1"/>
  <c r="AR46" i="1" s="1"/>
  <c r="Z205" i="1"/>
  <c r="AQ205" i="1" s="1"/>
  <c r="Z284" i="1"/>
  <c r="AO284" i="1" s="1"/>
  <c r="Z130" i="1"/>
  <c r="AQ130" i="1" s="1"/>
  <c r="Z273" i="1"/>
  <c r="AM273" i="1" s="1"/>
  <c r="Z142" i="1"/>
  <c r="AO142" i="1" s="1"/>
  <c r="Z157" i="1"/>
  <c r="AM157" i="1" s="1"/>
  <c r="Z172" i="1"/>
  <c r="AN172" i="1" s="1"/>
  <c r="Z364" i="1"/>
  <c r="AO364" i="1" s="1"/>
  <c r="Z282" i="1"/>
  <c r="AR282" i="1" s="1"/>
  <c r="Z277" i="1"/>
  <c r="AT277" i="1" s="1"/>
  <c r="Z309" i="1"/>
  <c r="AN309" i="1" s="1"/>
  <c r="AA26" i="1"/>
  <c r="AA226" i="1"/>
  <c r="AA46" i="1"/>
  <c r="AA205" i="1"/>
  <c r="AA284" i="1"/>
  <c r="AA130" i="1"/>
  <c r="AA273" i="1"/>
  <c r="AA142" i="1"/>
  <c r="AA157" i="1"/>
  <c r="AA172" i="1"/>
  <c r="AA364" i="1"/>
  <c r="AA282" i="1"/>
  <c r="AA277" i="1"/>
  <c r="AA309" i="1"/>
  <c r="AB26" i="1"/>
  <c r="AB226" i="1"/>
  <c r="AB46" i="1"/>
  <c r="AB205" i="1"/>
  <c r="AB284" i="1"/>
  <c r="AB130" i="1"/>
  <c r="AB273" i="1"/>
  <c r="AB142" i="1"/>
  <c r="AB157" i="1"/>
  <c r="AB172" i="1"/>
  <c r="AB364" i="1"/>
  <c r="AB282" i="1"/>
  <c r="AB277" i="1"/>
  <c r="AB309" i="1"/>
  <c r="AC26" i="1"/>
  <c r="AC226" i="1"/>
  <c r="AC46" i="1"/>
  <c r="AC205" i="1"/>
  <c r="AC284" i="1"/>
  <c r="AC130" i="1"/>
  <c r="AC273" i="1"/>
  <c r="AC142" i="1"/>
  <c r="AC157" i="1"/>
  <c r="AC172" i="1"/>
  <c r="AC364" i="1"/>
  <c r="AC282" i="1"/>
  <c r="AC277" i="1"/>
  <c r="AC309" i="1"/>
  <c r="AD26" i="1"/>
  <c r="AD226" i="1"/>
  <c r="AD46" i="1"/>
  <c r="AD205" i="1"/>
  <c r="AD284" i="1"/>
  <c r="AD130" i="1"/>
  <c r="AD273" i="1"/>
  <c r="AD142" i="1"/>
  <c r="AD157" i="1"/>
  <c r="AD172" i="1"/>
  <c r="AD364" i="1"/>
  <c r="AD282" i="1"/>
  <c r="AD277" i="1"/>
  <c r="AD309" i="1"/>
  <c r="AE26" i="1"/>
  <c r="AE226" i="1"/>
  <c r="AE46" i="1"/>
  <c r="AE205" i="1"/>
  <c r="AE284" i="1"/>
  <c r="AE130" i="1"/>
  <c r="AE273" i="1"/>
  <c r="AE142" i="1"/>
  <c r="AE157" i="1"/>
  <c r="AE172" i="1"/>
  <c r="AE364" i="1"/>
  <c r="AE282" i="1"/>
  <c r="AE277" i="1"/>
  <c r="AE309" i="1"/>
  <c r="AF26" i="1"/>
  <c r="AF226" i="1"/>
  <c r="AF46" i="1"/>
  <c r="AF205" i="1"/>
  <c r="AF284" i="1"/>
  <c r="AF130" i="1"/>
  <c r="AF273" i="1"/>
  <c r="AF142" i="1"/>
  <c r="AF157" i="1"/>
  <c r="AF172" i="1"/>
  <c r="AF364" i="1"/>
  <c r="AF282" i="1"/>
  <c r="AF277" i="1"/>
  <c r="AF309" i="1"/>
  <c r="AG26" i="1"/>
  <c r="AG226" i="1"/>
  <c r="AG46" i="1"/>
  <c r="AG205" i="1"/>
  <c r="AG284" i="1"/>
  <c r="AG130" i="1"/>
  <c r="AG273" i="1"/>
  <c r="AG142" i="1"/>
  <c r="AG157" i="1"/>
  <c r="AG172" i="1"/>
  <c r="AG364" i="1"/>
  <c r="AG282" i="1"/>
  <c r="AG277" i="1"/>
  <c r="AG309" i="1"/>
  <c r="AH26" i="1"/>
  <c r="AH226" i="1"/>
  <c r="AH46" i="1"/>
  <c r="AH205" i="1"/>
  <c r="AH284" i="1"/>
  <c r="AH130" i="1"/>
  <c r="AH273" i="1"/>
  <c r="AH142" i="1"/>
  <c r="AH157" i="1"/>
  <c r="AH172" i="1"/>
  <c r="AH364" i="1"/>
  <c r="AH282" i="1"/>
  <c r="AH277" i="1"/>
  <c r="AH309" i="1"/>
  <c r="AI26" i="1"/>
  <c r="AI226" i="1"/>
  <c r="AI46" i="1"/>
  <c r="AI205" i="1"/>
  <c r="AI284" i="1"/>
  <c r="AI130" i="1"/>
  <c r="AI273" i="1"/>
  <c r="AI142" i="1"/>
  <c r="AI157" i="1"/>
  <c r="AI172" i="1"/>
  <c r="AI364" i="1"/>
  <c r="AI282" i="1"/>
  <c r="AI277" i="1"/>
  <c r="AI309" i="1"/>
  <c r="AJ26" i="1"/>
  <c r="AJ226" i="1"/>
  <c r="AJ46" i="1"/>
  <c r="AJ205" i="1"/>
  <c r="AJ284" i="1"/>
  <c r="AJ130" i="1"/>
  <c r="AJ273" i="1"/>
  <c r="AJ142" i="1"/>
  <c r="AJ157" i="1"/>
  <c r="AJ172" i="1"/>
  <c r="AJ364" i="1"/>
  <c r="AJ282" i="1"/>
  <c r="AJ277" i="1"/>
  <c r="AJ309" i="1"/>
  <c r="AL46" i="1"/>
  <c r="AL205" i="1"/>
  <c r="AL284" i="1"/>
  <c r="AL130" i="1"/>
  <c r="AL282" i="1"/>
  <c r="AP282" i="1"/>
  <c r="AQ273" i="1"/>
  <c r="AQ142" i="1"/>
  <c r="AQ157" i="1"/>
  <c r="AQ172" i="1"/>
  <c r="AQ364" i="1"/>
  <c r="AQ282" i="1"/>
  <c r="AQ277" i="1"/>
  <c r="AQ309" i="1"/>
  <c r="AS26" i="1"/>
  <c r="AS284" i="1"/>
  <c r="AS273" i="1"/>
  <c r="AS157" i="1"/>
  <c r="AS172" i="1"/>
  <c r="AS364" i="1"/>
  <c r="AS309" i="1"/>
  <c r="AU282" i="1"/>
  <c r="AP172" i="1" l="1"/>
  <c r="AV156" i="1"/>
  <c r="AU46" i="1"/>
  <c r="AV112" i="1"/>
  <c r="AT130" i="1"/>
  <c r="AT284" i="1"/>
  <c r="AP277" i="1"/>
  <c r="AO46" i="1"/>
  <c r="AN277" i="1"/>
  <c r="AV115" i="1"/>
  <c r="AU309" i="1"/>
  <c r="AR309" i="1"/>
  <c r="AN284" i="1"/>
  <c r="AV321" i="1"/>
  <c r="AU277" i="1"/>
  <c r="AR277" i="1"/>
  <c r="AP284" i="1"/>
  <c r="AM277" i="1"/>
  <c r="AS277" i="1"/>
  <c r="AR130" i="1"/>
  <c r="AO309" i="1"/>
  <c r="AM130" i="1"/>
  <c r="AU284" i="1"/>
  <c r="AR284" i="1"/>
  <c r="AO277" i="1"/>
  <c r="AM284" i="1"/>
  <c r="AQ284" i="1"/>
  <c r="AO130" i="1"/>
  <c r="AL277" i="1"/>
  <c r="AP309" i="1"/>
  <c r="AM364" i="1"/>
  <c r="AM46" i="1"/>
  <c r="AR364" i="1"/>
  <c r="AN364" i="1"/>
  <c r="AP46" i="1"/>
  <c r="AT46" i="1"/>
  <c r="AS46" i="1"/>
  <c r="AN46" i="1"/>
  <c r="AL364" i="1"/>
  <c r="AS226" i="1"/>
  <c r="AQ46" i="1"/>
  <c r="AM205" i="1"/>
  <c r="AU130" i="1"/>
  <c r="AT205" i="1"/>
  <c r="AS130" i="1"/>
  <c r="AO273" i="1"/>
  <c r="AN130" i="1"/>
  <c r="AV204" i="1"/>
  <c r="AU205" i="1"/>
  <c r="AS205" i="1"/>
  <c r="AP130" i="1"/>
  <c r="AN205" i="1"/>
  <c r="AO205" i="1"/>
  <c r="AL309" i="1"/>
  <c r="AV45" i="1"/>
  <c r="AT309" i="1"/>
  <c r="AP205" i="1"/>
  <c r="AM309" i="1"/>
  <c r="AV317" i="1"/>
  <c r="AV267" i="1"/>
  <c r="AS282" i="1"/>
  <c r="AT364" i="1"/>
  <c r="AR205" i="1"/>
  <c r="AP364" i="1"/>
  <c r="AO282" i="1"/>
  <c r="AT282" i="1"/>
  <c r="AU364" i="1"/>
  <c r="AN282" i="1"/>
  <c r="AM282" i="1"/>
  <c r="AQ26" i="1"/>
  <c r="AO157" i="1"/>
  <c r="AU26" i="1"/>
  <c r="AR26" i="1"/>
  <c r="AP26" i="1"/>
  <c r="AT26" i="1"/>
  <c r="AU157" i="1"/>
  <c r="AR157" i="1"/>
  <c r="AP157" i="1"/>
  <c r="AO26" i="1"/>
  <c r="AT157" i="1"/>
  <c r="AN26" i="1"/>
  <c r="AK273" i="1"/>
  <c r="AQ226" i="1"/>
  <c r="AU172" i="1"/>
  <c r="AT226" i="1"/>
  <c r="AO226" i="1"/>
  <c r="AR226" i="1"/>
  <c r="AO172" i="1"/>
  <c r="AT172" i="1"/>
  <c r="AK309" i="1"/>
  <c r="AR172" i="1"/>
  <c r="AP226" i="1"/>
  <c r="AM226" i="1"/>
  <c r="AK130" i="1"/>
  <c r="AU226" i="1"/>
  <c r="AL226" i="1"/>
  <c r="AR273" i="1"/>
  <c r="AK142" i="1"/>
  <c r="AK172" i="1"/>
  <c r="AK226" i="1"/>
  <c r="AU273" i="1"/>
  <c r="AM172" i="1"/>
  <c r="AL172" i="1"/>
  <c r="AK282" i="1"/>
  <c r="AK205" i="1"/>
  <c r="AK157" i="1"/>
  <c r="AK26" i="1"/>
  <c r="AK277" i="1"/>
  <c r="AK284" i="1"/>
  <c r="AK364" i="1"/>
  <c r="AK46" i="1"/>
  <c r="AP142" i="1"/>
  <c r="AL157" i="1"/>
  <c r="AL26" i="1"/>
  <c r="AP273" i="1"/>
  <c r="AN157" i="1"/>
  <c r="AL142" i="1"/>
  <c r="AT142" i="1"/>
  <c r="AN273" i="1"/>
  <c r="AL273" i="1"/>
  <c r="AT273" i="1"/>
  <c r="AU142" i="1"/>
  <c r="AM142" i="1"/>
  <c r="AR142" i="1"/>
  <c r="AN142" i="1"/>
  <c r="AS142" i="1"/>
  <c r="AD27" i="1"/>
  <c r="Y27" i="1"/>
  <c r="Y206" i="1"/>
  <c r="Y116" i="1"/>
  <c r="Y326" i="1"/>
  <c r="Y169" i="1"/>
  <c r="Z27" i="1"/>
  <c r="AS27" i="1" s="1"/>
  <c r="Z206" i="1"/>
  <c r="AR206" i="1" s="1"/>
  <c r="Z116" i="1"/>
  <c r="AM116" i="1" s="1"/>
  <c r="Z326" i="1"/>
  <c r="AL326" i="1" s="1"/>
  <c r="Z169" i="1"/>
  <c r="AN169" i="1" s="1"/>
  <c r="AA27" i="1"/>
  <c r="AA206" i="1"/>
  <c r="AA116" i="1"/>
  <c r="AA326" i="1"/>
  <c r="AA169" i="1"/>
  <c r="AB27" i="1"/>
  <c r="AB206" i="1"/>
  <c r="AB116" i="1"/>
  <c r="AB326" i="1"/>
  <c r="AB169" i="1"/>
  <c r="AC27" i="1"/>
  <c r="AC206" i="1"/>
  <c r="AC116" i="1"/>
  <c r="AC326" i="1"/>
  <c r="AC169" i="1"/>
  <c r="AD206" i="1"/>
  <c r="AD116" i="1"/>
  <c r="AD326" i="1"/>
  <c r="AD169" i="1"/>
  <c r="AE27" i="1"/>
  <c r="AE206" i="1"/>
  <c r="AE116" i="1"/>
  <c r="AE326" i="1"/>
  <c r="AE169" i="1"/>
  <c r="AF27" i="1"/>
  <c r="AF206" i="1"/>
  <c r="AF116" i="1"/>
  <c r="AF326" i="1"/>
  <c r="AF169" i="1"/>
  <c r="AG27" i="1"/>
  <c r="AG206" i="1"/>
  <c r="AG116" i="1"/>
  <c r="AG326" i="1"/>
  <c r="AG169" i="1"/>
  <c r="AH27" i="1"/>
  <c r="AH206" i="1"/>
  <c r="AH116" i="1"/>
  <c r="AH326" i="1"/>
  <c r="AH169" i="1"/>
  <c r="AI27" i="1"/>
  <c r="AI206" i="1"/>
  <c r="AI116" i="1"/>
  <c r="AI326" i="1"/>
  <c r="AI169" i="1"/>
  <c r="AJ27" i="1"/>
  <c r="AJ206" i="1"/>
  <c r="AJ116" i="1"/>
  <c r="AJ326" i="1"/>
  <c r="AJ169" i="1"/>
  <c r="AL169" i="1"/>
  <c r="AM169" i="1"/>
  <c r="AO27" i="1"/>
  <c r="AO206" i="1"/>
  <c r="AO116" i="1"/>
  <c r="AO326" i="1"/>
  <c r="AO169" i="1"/>
  <c r="AP169" i="1"/>
  <c r="AQ326" i="1"/>
  <c r="AQ169" i="1"/>
  <c r="AS116" i="1"/>
  <c r="AS326" i="1"/>
  <c r="AS169" i="1"/>
  <c r="AU169" i="1"/>
  <c r="AR326" i="1" l="1"/>
  <c r="AT326" i="1"/>
  <c r="AN326" i="1"/>
  <c r="AU326" i="1"/>
  <c r="AM326" i="1"/>
  <c r="AP326" i="1"/>
  <c r="AV284" i="1"/>
  <c r="AV130" i="1"/>
  <c r="AV277" i="1"/>
  <c r="AV364" i="1"/>
  <c r="AM206" i="1"/>
  <c r="AL27" i="1"/>
  <c r="AV46" i="1"/>
  <c r="AV282" i="1"/>
  <c r="AV205" i="1"/>
  <c r="AR169" i="1"/>
  <c r="AV309" i="1"/>
  <c r="AT169" i="1"/>
  <c r="AV26" i="1"/>
  <c r="AV226" i="1"/>
  <c r="AV172" i="1"/>
  <c r="AV273" i="1"/>
  <c r="AV157" i="1"/>
  <c r="AV142" i="1"/>
  <c r="AU206" i="1"/>
  <c r="AK326" i="1"/>
  <c r="AT116" i="1"/>
  <c r="AP116" i="1"/>
  <c r="AP206" i="1"/>
  <c r="AK27" i="1"/>
  <c r="AK116" i="1"/>
  <c r="AK206" i="1"/>
  <c r="AK169" i="1"/>
  <c r="AR27" i="1"/>
  <c r="AP27" i="1"/>
  <c r="AN27" i="1"/>
  <c r="AT27" i="1"/>
  <c r="AQ27" i="1"/>
  <c r="AM27" i="1"/>
  <c r="AU27" i="1"/>
  <c r="AS206" i="1"/>
  <c r="AN116" i="1"/>
  <c r="AQ116" i="1"/>
  <c r="AN206" i="1"/>
  <c r="AQ206" i="1"/>
  <c r="AL116" i="1"/>
  <c r="AT206" i="1"/>
  <c r="AL206" i="1"/>
  <c r="AR116" i="1"/>
  <c r="AU116" i="1"/>
  <c r="AU2" i="1"/>
  <c r="AU3" i="1"/>
  <c r="AU4" i="1"/>
  <c r="AU6" i="1"/>
  <c r="AU7" i="1"/>
  <c r="AU8" i="1"/>
  <c r="AU17" i="1"/>
  <c r="AU19" i="1"/>
  <c r="AU30" i="1"/>
  <c r="AU31" i="1"/>
  <c r="AU32" i="1"/>
  <c r="AU33" i="1"/>
  <c r="AU41" i="1"/>
  <c r="AU47" i="1"/>
  <c r="AU48" i="1"/>
  <c r="AU50" i="1"/>
  <c r="AU58" i="1"/>
  <c r="AU59" i="1"/>
  <c r="AU60" i="1"/>
  <c r="AU61" i="1"/>
  <c r="AU81" i="1"/>
  <c r="AU85" i="1"/>
  <c r="AU86" i="1"/>
  <c r="AU87" i="1"/>
  <c r="AU90" i="1"/>
  <c r="AU97" i="1"/>
  <c r="AU109" i="1"/>
  <c r="AU117" i="1"/>
  <c r="AU120" i="1"/>
  <c r="AU147" i="1"/>
  <c r="AU148" i="1"/>
  <c r="AU149" i="1"/>
  <c r="AU150" i="1"/>
  <c r="AU164" i="1"/>
  <c r="AU185" i="1"/>
  <c r="AU197" i="1"/>
  <c r="AU198" i="1"/>
  <c r="AU200" i="1"/>
  <c r="AU208" i="1"/>
  <c r="AU211" i="1"/>
  <c r="AU229" i="1"/>
  <c r="AU241" i="1"/>
  <c r="AU251" i="1"/>
  <c r="AU252" i="1"/>
  <c r="AU253" i="1"/>
  <c r="AU254" i="1"/>
  <c r="AU263" i="1"/>
  <c r="AU269" i="1"/>
  <c r="AU283" i="1"/>
  <c r="AU286" i="1"/>
  <c r="AU287" i="1"/>
  <c r="AU288" i="1"/>
  <c r="AU291" i="1"/>
  <c r="AU292" i="1"/>
  <c r="AU293" i="1"/>
  <c r="AU294" i="1"/>
  <c r="AU298" i="1"/>
  <c r="AU306" i="1"/>
  <c r="AU312" i="1"/>
  <c r="AU313" i="1"/>
  <c r="AU314" i="1"/>
  <c r="AU351" i="1"/>
  <c r="AU343" i="1"/>
  <c r="AU352" i="1"/>
  <c r="AU355" i="1"/>
  <c r="AU358" i="1"/>
  <c r="AU360" i="1"/>
  <c r="AU361" i="1"/>
  <c r="AU365" i="1"/>
  <c r="AU367" i="1"/>
  <c r="AU368" i="1"/>
  <c r="AU369" i="1"/>
  <c r="AU370" i="1"/>
  <c r="AU371" i="1"/>
  <c r="AT30" i="1"/>
  <c r="AT41" i="1"/>
  <c r="AT85" i="1"/>
  <c r="AT147" i="1"/>
  <c r="AT164" i="1"/>
  <c r="AT184" i="1"/>
  <c r="AT229" i="1"/>
  <c r="AT241" i="1"/>
  <c r="AT252" i="1"/>
  <c r="AT263" i="1"/>
  <c r="AT288" i="1"/>
  <c r="AT314" i="1"/>
  <c r="AT358" i="1"/>
  <c r="AT360" i="1"/>
  <c r="AS14" i="1"/>
  <c r="AS15" i="1"/>
  <c r="AS16" i="1"/>
  <c r="AS17" i="1"/>
  <c r="AS18" i="1"/>
  <c r="AS31" i="1"/>
  <c r="AS32" i="1"/>
  <c r="AS33" i="1"/>
  <c r="AS37" i="1"/>
  <c r="AS41" i="1"/>
  <c r="AS47" i="1"/>
  <c r="AS48" i="1"/>
  <c r="AS49" i="1"/>
  <c r="AS58" i="1"/>
  <c r="AS59" i="1"/>
  <c r="AS60" i="1"/>
  <c r="AS61" i="1"/>
  <c r="AS68" i="1"/>
  <c r="AS81" i="1"/>
  <c r="AS85" i="1"/>
  <c r="AS86" i="1"/>
  <c r="AS89" i="1"/>
  <c r="AS90" i="1"/>
  <c r="AS92" i="1"/>
  <c r="AS96" i="1"/>
  <c r="AS97" i="1"/>
  <c r="AS101" i="1"/>
  <c r="AS144" i="1"/>
  <c r="AS145" i="1"/>
  <c r="AS146" i="1"/>
  <c r="AS147" i="1"/>
  <c r="AS148" i="1"/>
  <c r="AS149" i="1"/>
  <c r="AS154" i="1"/>
  <c r="AS159" i="1"/>
  <c r="AS162" i="1"/>
  <c r="AS163" i="1"/>
  <c r="AS165" i="1"/>
  <c r="AS166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7" i="1"/>
  <c r="AS188" i="1"/>
  <c r="AS193" i="1"/>
  <c r="AS194" i="1"/>
  <c r="AS195" i="1"/>
  <c r="AS196" i="1"/>
  <c r="AS197" i="1"/>
  <c r="AS198" i="1"/>
  <c r="AS199" i="1"/>
  <c r="AS201" i="1"/>
  <c r="AS202" i="1"/>
  <c r="AS208" i="1"/>
  <c r="AS209" i="1"/>
  <c r="AS211" i="1"/>
  <c r="AS212" i="1"/>
  <c r="AS213" i="1"/>
  <c r="AS214" i="1"/>
  <c r="AS215" i="1"/>
  <c r="AS216" i="1"/>
  <c r="AS217" i="1"/>
  <c r="AS219" i="1"/>
  <c r="AS229" i="1"/>
  <c r="AS236" i="1"/>
  <c r="AS241" i="1"/>
  <c r="AS244" i="1"/>
  <c r="AS250" i="1"/>
  <c r="AS251" i="1"/>
  <c r="AS252" i="1"/>
  <c r="AS253" i="1"/>
  <c r="AS254" i="1"/>
  <c r="AS258" i="1"/>
  <c r="AS259" i="1"/>
  <c r="AS261" i="1"/>
  <c r="AS263" i="1"/>
  <c r="AS279" i="1"/>
  <c r="AS287" i="1"/>
  <c r="AS288" i="1"/>
  <c r="AS289" i="1"/>
  <c r="AS291" i="1"/>
  <c r="AS292" i="1"/>
  <c r="AS293" i="1"/>
  <c r="AS294" i="1"/>
  <c r="AS295" i="1"/>
  <c r="AS296" i="1"/>
  <c r="AS305" i="1"/>
  <c r="AS310" i="1"/>
  <c r="AS311" i="1"/>
  <c r="AS312" i="1"/>
  <c r="AS314" i="1"/>
  <c r="AS319" i="1"/>
  <c r="AS320" i="1"/>
  <c r="AS327" i="1"/>
  <c r="AS328" i="1"/>
  <c r="AS329" i="1"/>
  <c r="AS331" i="1"/>
  <c r="AS349" i="1"/>
  <c r="AS351" i="1"/>
  <c r="AS341" i="1"/>
  <c r="AS343" i="1"/>
  <c r="AS358" i="1"/>
  <c r="AS360" i="1"/>
  <c r="AS365" i="1"/>
  <c r="AR41" i="1"/>
  <c r="AR85" i="1"/>
  <c r="AR147" i="1"/>
  <c r="AR198" i="1"/>
  <c r="AR229" i="1"/>
  <c r="AR241" i="1"/>
  <c r="AR252" i="1"/>
  <c r="AR263" i="1"/>
  <c r="AR288" i="1"/>
  <c r="AR314" i="1"/>
  <c r="AR358" i="1"/>
  <c r="AR360" i="1"/>
  <c r="AQ2" i="1"/>
  <c r="AQ3" i="1"/>
  <c r="AQ4" i="1"/>
  <c r="AQ5" i="1"/>
  <c r="AQ6" i="1"/>
  <c r="AQ7" i="1"/>
  <c r="AQ8" i="1"/>
  <c r="AQ9" i="1"/>
  <c r="AQ10" i="1"/>
  <c r="AQ14" i="1"/>
  <c r="AQ15" i="1"/>
  <c r="AQ17" i="1"/>
  <c r="AQ19" i="1"/>
  <c r="AQ20" i="1"/>
  <c r="AQ21" i="1"/>
  <c r="AQ22" i="1"/>
  <c r="AQ23" i="1"/>
  <c r="AQ24" i="1"/>
  <c r="AQ25" i="1"/>
  <c r="AQ31" i="1"/>
  <c r="AQ32" i="1"/>
  <c r="AQ33" i="1"/>
  <c r="AQ35" i="1"/>
  <c r="AQ36" i="1"/>
  <c r="AQ37" i="1"/>
  <c r="AQ40" i="1"/>
  <c r="AQ41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6" i="1"/>
  <c r="AQ67" i="1"/>
  <c r="AQ68" i="1"/>
  <c r="AQ77" i="1"/>
  <c r="AQ78" i="1"/>
  <c r="AQ79" i="1"/>
  <c r="AQ81" i="1"/>
  <c r="AQ85" i="1"/>
  <c r="AQ86" i="1"/>
  <c r="AQ87" i="1"/>
  <c r="AQ89" i="1"/>
  <c r="AQ90" i="1"/>
  <c r="AQ94" i="1"/>
  <c r="AQ95" i="1"/>
  <c r="AQ96" i="1"/>
  <c r="AQ97" i="1"/>
  <c r="AQ101" i="1"/>
  <c r="AQ108" i="1"/>
  <c r="AQ109" i="1"/>
  <c r="AQ119" i="1"/>
  <c r="AQ120" i="1"/>
  <c r="AQ121" i="1"/>
  <c r="AQ124" i="1"/>
  <c r="AQ143" i="1"/>
  <c r="AQ146" i="1"/>
  <c r="AQ147" i="1"/>
  <c r="AQ148" i="1"/>
  <c r="AQ159" i="1"/>
  <c r="AQ160" i="1"/>
  <c r="AQ161" i="1"/>
  <c r="AQ164" i="1"/>
  <c r="AQ165" i="1"/>
  <c r="AQ166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7" i="1"/>
  <c r="AQ188" i="1"/>
  <c r="AQ193" i="1"/>
  <c r="AQ196" i="1"/>
  <c r="AQ197" i="1"/>
  <c r="AQ198" i="1"/>
  <c r="AQ201" i="1"/>
  <c r="AQ202" i="1"/>
  <c r="AQ207" i="1"/>
  <c r="AQ208" i="1"/>
  <c r="AQ212" i="1"/>
  <c r="AQ213" i="1"/>
  <c r="AQ214" i="1"/>
  <c r="AQ215" i="1"/>
  <c r="AQ216" i="1"/>
  <c r="AQ219" i="1"/>
  <c r="AQ229" i="1"/>
  <c r="AQ239" i="1"/>
  <c r="AQ241" i="1"/>
  <c r="AQ242" i="1"/>
  <c r="AQ243" i="1"/>
  <c r="AQ244" i="1"/>
  <c r="AQ245" i="1"/>
  <c r="AQ246" i="1"/>
  <c r="AQ247" i="1"/>
  <c r="AQ248" i="1"/>
  <c r="AQ252" i="1"/>
  <c r="AQ254" i="1"/>
  <c r="AQ255" i="1"/>
  <c r="AQ257" i="1"/>
  <c r="AQ259" i="1"/>
  <c r="AQ260" i="1"/>
  <c r="AQ261" i="1"/>
  <c r="AQ263" i="1"/>
  <c r="AQ269" i="1"/>
  <c r="AQ274" i="1"/>
  <c r="AQ279" i="1"/>
  <c r="AQ281" i="1"/>
  <c r="AQ287" i="1"/>
  <c r="AQ288" i="1"/>
  <c r="AQ289" i="1"/>
  <c r="AQ291" i="1"/>
  <c r="AQ292" i="1"/>
  <c r="AQ293" i="1"/>
  <c r="AQ294" i="1"/>
  <c r="AQ295" i="1"/>
  <c r="AQ296" i="1"/>
  <c r="AQ298" i="1"/>
  <c r="AQ310" i="1"/>
  <c r="AQ312" i="1"/>
  <c r="AQ314" i="1"/>
  <c r="AQ319" i="1"/>
  <c r="AQ320" i="1"/>
  <c r="AQ327" i="1"/>
  <c r="AQ328" i="1"/>
  <c r="AQ329" i="1"/>
  <c r="AQ331" i="1"/>
  <c r="AQ339" i="1"/>
  <c r="AQ340" i="1"/>
  <c r="AQ345" i="1"/>
  <c r="AQ349" i="1"/>
  <c r="AQ350" i="1"/>
  <c r="AQ351" i="1"/>
  <c r="AQ341" i="1"/>
  <c r="AQ343" i="1"/>
  <c r="AQ355" i="1"/>
  <c r="AQ358" i="1"/>
  <c r="AQ359" i="1"/>
  <c r="AQ360" i="1"/>
  <c r="AQ365" i="1"/>
  <c r="AQ367" i="1"/>
  <c r="AQ368" i="1"/>
  <c r="AQ369" i="1"/>
  <c r="AQ370" i="1"/>
  <c r="AQ371" i="1"/>
  <c r="AP2" i="1"/>
  <c r="AP3" i="1"/>
  <c r="AP4" i="1"/>
  <c r="AP5" i="1"/>
  <c r="AP6" i="1"/>
  <c r="AP7" i="1"/>
  <c r="AP14" i="1"/>
  <c r="AP19" i="1"/>
  <c r="AP20" i="1"/>
  <c r="AP31" i="1"/>
  <c r="AP41" i="1"/>
  <c r="AP58" i="1"/>
  <c r="AP59" i="1"/>
  <c r="AP60" i="1"/>
  <c r="AP61" i="1"/>
  <c r="AP78" i="1"/>
  <c r="AP81" i="1"/>
  <c r="AP85" i="1"/>
  <c r="AP87" i="1"/>
  <c r="AP89" i="1"/>
  <c r="AP147" i="1"/>
  <c r="AP154" i="1"/>
  <c r="AP190" i="1"/>
  <c r="AP197" i="1"/>
  <c r="AP198" i="1"/>
  <c r="AP229" i="1"/>
  <c r="AP241" i="1"/>
  <c r="AP252" i="1"/>
  <c r="AP283" i="1"/>
  <c r="AP288" i="1"/>
  <c r="AP297" i="1"/>
  <c r="AP298" i="1"/>
  <c r="AP312" i="1"/>
  <c r="AP314" i="1"/>
  <c r="AP331" i="1"/>
  <c r="AP351" i="1"/>
  <c r="AP343" i="1"/>
  <c r="AP355" i="1"/>
  <c r="AP360" i="1"/>
  <c r="AP367" i="1"/>
  <c r="AP368" i="1"/>
  <c r="AP369" i="1"/>
  <c r="AP370" i="1"/>
  <c r="AP371" i="1"/>
  <c r="AO41" i="1"/>
  <c r="AO81" i="1"/>
  <c r="AO85" i="1"/>
  <c r="AO147" i="1"/>
  <c r="AO154" i="1"/>
  <c r="AO190" i="1"/>
  <c r="AO198" i="1"/>
  <c r="AO229" i="1"/>
  <c r="AO241" i="1"/>
  <c r="AO310" i="1"/>
  <c r="AN41" i="1"/>
  <c r="AN147" i="1"/>
  <c r="AN190" i="1"/>
  <c r="AN198" i="1"/>
  <c r="AN241" i="1"/>
  <c r="AM190" i="1"/>
  <c r="AM198" i="1"/>
  <c r="AM241" i="1"/>
  <c r="AM252" i="1"/>
  <c r="AM296" i="1"/>
  <c r="AM331" i="1"/>
  <c r="AM350" i="1"/>
  <c r="AL6" i="1"/>
  <c r="AL58" i="1"/>
  <c r="AL59" i="1"/>
  <c r="AL60" i="1"/>
  <c r="AL61" i="1"/>
  <c r="AL108" i="1"/>
  <c r="AL190" i="1"/>
  <c r="AL252" i="1"/>
  <c r="AL296" i="1"/>
  <c r="AL351" i="1"/>
  <c r="AL343" i="1"/>
  <c r="AJ2" i="1"/>
  <c r="AJ3" i="1"/>
  <c r="AJ4" i="1"/>
  <c r="AJ5" i="1"/>
  <c r="AJ6" i="1"/>
  <c r="AJ7" i="1"/>
  <c r="AJ8" i="1"/>
  <c r="AJ9" i="1"/>
  <c r="AJ10" i="1"/>
  <c r="AJ11" i="1"/>
  <c r="AJ12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8" i="1"/>
  <c r="AJ29" i="1"/>
  <c r="AJ30" i="1"/>
  <c r="AJ31" i="1"/>
  <c r="AJ32" i="1"/>
  <c r="AJ33" i="1"/>
  <c r="AJ35" i="1"/>
  <c r="AJ36" i="1"/>
  <c r="AJ37" i="1"/>
  <c r="AJ38" i="1"/>
  <c r="AJ39" i="1"/>
  <c r="AJ40" i="1"/>
  <c r="AJ41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7" i="1"/>
  <c r="AJ118" i="1"/>
  <c r="AJ119" i="1"/>
  <c r="AJ120" i="1"/>
  <c r="AJ121" i="1"/>
  <c r="AJ122" i="1"/>
  <c r="AJ123" i="1"/>
  <c r="AJ124" i="1"/>
  <c r="AJ125" i="1"/>
  <c r="AJ131" i="1"/>
  <c r="AJ132" i="1"/>
  <c r="AJ133" i="1"/>
  <c r="AJ134" i="1"/>
  <c r="AJ135" i="1"/>
  <c r="AJ136" i="1"/>
  <c r="AJ137" i="1"/>
  <c r="AJ138" i="1"/>
  <c r="AJ139" i="1"/>
  <c r="AJ140" i="1"/>
  <c r="AJ141" i="1"/>
  <c r="AJ143" i="1"/>
  <c r="AJ144" i="1"/>
  <c r="AJ145" i="1"/>
  <c r="AJ146" i="1"/>
  <c r="AJ147" i="1"/>
  <c r="AJ148" i="1"/>
  <c r="AJ149" i="1"/>
  <c r="AJ150" i="1"/>
  <c r="AJ152" i="1"/>
  <c r="AJ153" i="1"/>
  <c r="AJ154" i="1"/>
  <c r="AJ159" i="1"/>
  <c r="AJ160" i="1"/>
  <c r="AJ161" i="1"/>
  <c r="AJ162" i="1"/>
  <c r="AJ163" i="1"/>
  <c r="AJ164" i="1"/>
  <c r="AJ165" i="1"/>
  <c r="AJ166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7" i="1"/>
  <c r="AJ208" i="1"/>
  <c r="AJ209" i="1"/>
  <c r="AJ210" i="1"/>
  <c r="AJ211" i="1"/>
  <c r="AJ212" i="1"/>
  <c r="AJ213" i="1"/>
  <c r="AJ214" i="1"/>
  <c r="AJ215" i="1"/>
  <c r="AJ216" i="1"/>
  <c r="AJ217" i="1"/>
  <c r="AJ219" i="1"/>
  <c r="AJ220" i="1"/>
  <c r="AJ221" i="1"/>
  <c r="AJ222" i="1"/>
  <c r="AJ223" i="1"/>
  <c r="AJ224" i="1"/>
  <c r="AJ225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8" i="1"/>
  <c r="AJ269" i="1"/>
  <c r="AJ270" i="1"/>
  <c r="AJ271" i="1"/>
  <c r="AJ274" i="1"/>
  <c r="AJ275" i="1"/>
  <c r="AJ279" i="1"/>
  <c r="AJ280" i="1"/>
  <c r="AJ281" i="1"/>
  <c r="AJ283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10" i="1"/>
  <c r="AJ311" i="1"/>
  <c r="AJ312" i="1"/>
  <c r="AJ313" i="1"/>
  <c r="AJ314" i="1"/>
  <c r="AJ319" i="1"/>
  <c r="AJ320" i="1"/>
  <c r="AJ324" i="1"/>
  <c r="AJ325" i="1"/>
  <c r="AJ327" i="1"/>
  <c r="AJ328" i="1"/>
  <c r="AJ329" i="1"/>
  <c r="AJ331" i="1"/>
  <c r="AJ332" i="1"/>
  <c r="AJ333" i="1"/>
  <c r="AJ334" i="1"/>
  <c r="AJ335" i="1"/>
  <c r="AJ339" i="1"/>
  <c r="AJ340" i="1"/>
  <c r="AJ344" i="1"/>
  <c r="AJ345" i="1"/>
  <c r="AJ346" i="1"/>
  <c r="AJ347" i="1"/>
  <c r="AJ348" i="1"/>
  <c r="AJ349" i="1"/>
  <c r="AJ350" i="1"/>
  <c r="AJ351" i="1"/>
  <c r="AJ341" i="1"/>
  <c r="AJ342" i="1"/>
  <c r="AJ343" i="1"/>
  <c r="AJ352" i="1"/>
  <c r="AJ353" i="1"/>
  <c r="AJ354" i="1"/>
  <c r="AJ355" i="1"/>
  <c r="AJ358" i="1"/>
  <c r="AJ359" i="1"/>
  <c r="AJ360" i="1"/>
  <c r="AJ361" i="1"/>
  <c r="AJ362" i="1"/>
  <c r="AJ363" i="1"/>
  <c r="AJ365" i="1"/>
  <c r="AJ367" i="1"/>
  <c r="AJ368" i="1"/>
  <c r="AJ369" i="1"/>
  <c r="AJ370" i="1"/>
  <c r="AJ371" i="1"/>
  <c r="AI2" i="1"/>
  <c r="AI3" i="1"/>
  <c r="AI4" i="1"/>
  <c r="AI5" i="1"/>
  <c r="AI6" i="1"/>
  <c r="AI7" i="1"/>
  <c r="AI8" i="1"/>
  <c r="AI9" i="1"/>
  <c r="AI10" i="1"/>
  <c r="AI11" i="1"/>
  <c r="AI12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8" i="1"/>
  <c r="AI29" i="1"/>
  <c r="AI30" i="1"/>
  <c r="AI31" i="1"/>
  <c r="AI32" i="1"/>
  <c r="AI33" i="1"/>
  <c r="AI35" i="1"/>
  <c r="AI36" i="1"/>
  <c r="AI37" i="1"/>
  <c r="AI38" i="1"/>
  <c r="AI39" i="1"/>
  <c r="AI40" i="1"/>
  <c r="AI41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7" i="1"/>
  <c r="AI118" i="1"/>
  <c r="AI119" i="1"/>
  <c r="AI120" i="1"/>
  <c r="AI121" i="1"/>
  <c r="AI122" i="1"/>
  <c r="AI123" i="1"/>
  <c r="AI124" i="1"/>
  <c r="AI125" i="1"/>
  <c r="AI131" i="1"/>
  <c r="AI132" i="1"/>
  <c r="AI133" i="1"/>
  <c r="AI134" i="1"/>
  <c r="AI135" i="1"/>
  <c r="AI136" i="1"/>
  <c r="AI137" i="1"/>
  <c r="AI138" i="1"/>
  <c r="AI139" i="1"/>
  <c r="AI140" i="1"/>
  <c r="AI141" i="1"/>
  <c r="AI143" i="1"/>
  <c r="AI144" i="1"/>
  <c r="AI145" i="1"/>
  <c r="AI146" i="1"/>
  <c r="AI147" i="1"/>
  <c r="AI148" i="1"/>
  <c r="AI149" i="1"/>
  <c r="AI150" i="1"/>
  <c r="AI152" i="1"/>
  <c r="AI153" i="1"/>
  <c r="AI154" i="1"/>
  <c r="AI159" i="1"/>
  <c r="AI160" i="1"/>
  <c r="AI161" i="1"/>
  <c r="AI162" i="1"/>
  <c r="AI163" i="1"/>
  <c r="AI164" i="1"/>
  <c r="AI165" i="1"/>
  <c r="AI166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7" i="1"/>
  <c r="AI208" i="1"/>
  <c r="AI209" i="1"/>
  <c r="AI210" i="1"/>
  <c r="AI211" i="1"/>
  <c r="AI212" i="1"/>
  <c r="AI213" i="1"/>
  <c r="AI214" i="1"/>
  <c r="AI215" i="1"/>
  <c r="AI216" i="1"/>
  <c r="AI217" i="1"/>
  <c r="AI219" i="1"/>
  <c r="AI220" i="1"/>
  <c r="AI221" i="1"/>
  <c r="AI222" i="1"/>
  <c r="AI223" i="1"/>
  <c r="AI224" i="1"/>
  <c r="AI225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8" i="1"/>
  <c r="AI269" i="1"/>
  <c r="AI270" i="1"/>
  <c r="AI271" i="1"/>
  <c r="AI274" i="1"/>
  <c r="AI275" i="1"/>
  <c r="AI279" i="1"/>
  <c r="AI280" i="1"/>
  <c r="AI281" i="1"/>
  <c r="AI283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10" i="1"/>
  <c r="AI311" i="1"/>
  <c r="AI312" i="1"/>
  <c r="AI313" i="1"/>
  <c r="AI314" i="1"/>
  <c r="AI319" i="1"/>
  <c r="AI320" i="1"/>
  <c r="AI324" i="1"/>
  <c r="AI325" i="1"/>
  <c r="AI327" i="1"/>
  <c r="AI328" i="1"/>
  <c r="AI329" i="1"/>
  <c r="AI331" i="1"/>
  <c r="AI332" i="1"/>
  <c r="AI333" i="1"/>
  <c r="AI334" i="1"/>
  <c r="AI335" i="1"/>
  <c r="AI339" i="1"/>
  <c r="AI340" i="1"/>
  <c r="AI344" i="1"/>
  <c r="AI345" i="1"/>
  <c r="AI346" i="1"/>
  <c r="AI347" i="1"/>
  <c r="AI348" i="1"/>
  <c r="AI349" i="1"/>
  <c r="AI350" i="1"/>
  <c r="AI351" i="1"/>
  <c r="AI341" i="1"/>
  <c r="AI342" i="1"/>
  <c r="AI343" i="1"/>
  <c r="AI352" i="1"/>
  <c r="AI353" i="1"/>
  <c r="AI354" i="1"/>
  <c r="AI355" i="1"/>
  <c r="AI358" i="1"/>
  <c r="AI359" i="1"/>
  <c r="AI360" i="1"/>
  <c r="AI361" i="1"/>
  <c r="AI362" i="1"/>
  <c r="AI363" i="1"/>
  <c r="AI365" i="1"/>
  <c r="AI367" i="1"/>
  <c r="AI368" i="1"/>
  <c r="AI369" i="1"/>
  <c r="AI370" i="1"/>
  <c r="AI371" i="1"/>
  <c r="AH2" i="1"/>
  <c r="AH3" i="1"/>
  <c r="AH4" i="1"/>
  <c r="AH5" i="1"/>
  <c r="AH6" i="1"/>
  <c r="AH7" i="1"/>
  <c r="AH8" i="1"/>
  <c r="AH9" i="1"/>
  <c r="AH10" i="1"/>
  <c r="AH11" i="1"/>
  <c r="AH12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8" i="1"/>
  <c r="AH29" i="1"/>
  <c r="AH30" i="1"/>
  <c r="AH31" i="1"/>
  <c r="AH32" i="1"/>
  <c r="AH33" i="1"/>
  <c r="AH35" i="1"/>
  <c r="AH36" i="1"/>
  <c r="AH37" i="1"/>
  <c r="AH38" i="1"/>
  <c r="AH39" i="1"/>
  <c r="AH40" i="1"/>
  <c r="AH41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7" i="1"/>
  <c r="AH118" i="1"/>
  <c r="AH119" i="1"/>
  <c r="AH120" i="1"/>
  <c r="AH121" i="1"/>
  <c r="AH122" i="1"/>
  <c r="AH123" i="1"/>
  <c r="AH124" i="1"/>
  <c r="AH125" i="1"/>
  <c r="AH131" i="1"/>
  <c r="AH132" i="1"/>
  <c r="AH133" i="1"/>
  <c r="AH134" i="1"/>
  <c r="AH135" i="1"/>
  <c r="AH136" i="1"/>
  <c r="AH137" i="1"/>
  <c r="AH138" i="1"/>
  <c r="AH139" i="1"/>
  <c r="AH140" i="1"/>
  <c r="AH141" i="1"/>
  <c r="AH143" i="1"/>
  <c r="AH144" i="1"/>
  <c r="AH145" i="1"/>
  <c r="AH146" i="1"/>
  <c r="AH147" i="1"/>
  <c r="AH148" i="1"/>
  <c r="AH149" i="1"/>
  <c r="AH150" i="1"/>
  <c r="AH152" i="1"/>
  <c r="AH153" i="1"/>
  <c r="AH154" i="1"/>
  <c r="AH159" i="1"/>
  <c r="AH160" i="1"/>
  <c r="AH161" i="1"/>
  <c r="AH162" i="1"/>
  <c r="AH163" i="1"/>
  <c r="AH164" i="1"/>
  <c r="AH165" i="1"/>
  <c r="AH166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7" i="1"/>
  <c r="AH208" i="1"/>
  <c r="AH209" i="1"/>
  <c r="AH210" i="1"/>
  <c r="AH211" i="1"/>
  <c r="AH212" i="1"/>
  <c r="AH213" i="1"/>
  <c r="AH214" i="1"/>
  <c r="AH215" i="1"/>
  <c r="AH216" i="1"/>
  <c r="AH217" i="1"/>
  <c r="AH219" i="1"/>
  <c r="AH220" i="1"/>
  <c r="AH221" i="1"/>
  <c r="AH222" i="1"/>
  <c r="AH223" i="1"/>
  <c r="AH224" i="1"/>
  <c r="AH225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8" i="1"/>
  <c r="AH269" i="1"/>
  <c r="AH270" i="1"/>
  <c r="AH271" i="1"/>
  <c r="AH274" i="1"/>
  <c r="AH275" i="1"/>
  <c r="AH279" i="1"/>
  <c r="AH280" i="1"/>
  <c r="AH281" i="1"/>
  <c r="AH283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10" i="1"/>
  <c r="AH311" i="1"/>
  <c r="AH312" i="1"/>
  <c r="AH313" i="1"/>
  <c r="AH314" i="1"/>
  <c r="AH319" i="1"/>
  <c r="AH320" i="1"/>
  <c r="AH324" i="1"/>
  <c r="AH325" i="1"/>
  <c r="AH327" i="1"/>
  <c r="AH328" i="1"/>
  <c r="AH329" i="1"/>
  <c r="AH331" i="1"/>
  <c r="AH332" i="1"/>
  <c r="AH333" i="1"/>
  <c r="AH334" i="1"/>
  <c r="AH335" i="1"/>
  <c r="AH339" i="1"/>
  <c r="AH340" i="1"/>
  <c r="AH344" i="1"/>
  <c r="AH345" i="1"/>
  <c r="AH346" i="1"/>
  <c r="AH347" i="1"/>
  <c r="AH348" i="1"/>
  <c r="AH349" i="1"/>
  <c r="AH350" i="1"/>
  <c r="AH351" i="1"/>
  <c r="AH341" i="1"/>
  <c r="AH342" i="1"/>
  <c r="AH343" i="1"/>
  <c r="AH352" i="1"/>
  <c r="AH353" i="1"/>
  <c r="AH354" i="1"/>
  <c r="AH355" i="1"/>
  <c r="AH358" i="1"/>
  <c r="AH359" i="1"/>
  <c r="AH360" i="1"/>
  <c r="AH361" i="1"/>
  <c r="AH362" i="1"/>
  <c r="AH363" i="1"/>
  <c r="AH365" i="1"/>
  <c r="AH367" i="1"/>
  <c r="AH368" i="1"/>
  <c r="AH369" i="1"/>
  <c r="AH370" i="1"/>
  <c r="AH371" i="1"/>
  <c r="AG2" i="1"/>
  <c r="AG3" i="1"/>
  <c r="AG4" i="1"/>
  <c r="AG5" i="1"/>
  <c r="AG6" i="1"/>
  <c r="AG7" i="1"/>
  <c r="AG8" i="1"/>
  <c r="AG9" i="1"/>
  <c r="AG10" i="1"/>
  <c r="AG11" i="1"/>
  <c r="AG12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8" i="1"/>
  <c r="AG29" i="1"/>
  <c r="AG30" i="1"/>
  <c r="AG31" i="1"/>
  <c r="AG32" i="1"/>
  <c r="AG33" i="1"/>
  <c r="AG35" i="1"/>
  <c r="AG36" i="1"/>
  <c r="AG37" i="1"/>
  <c r="AG38" i="1"/>
  <c r="AG39" i="1"/>
  <c r="AG40" i="1"/>
  <c r="AG41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7" i="1"/>
  <c r="AG118" i="1"/>
  <c r="AG119" i="1"/>
  <c r="AG120" i="1"/>
  <c r="AG121" i="1"/>
  <c r="AG122" i="1"/>
  <c r="AG123" i="1"/>
  <c r="AG124" i="1"/>
  <c r="AG125" i="1"/>
  <c r="AG131" i="1"/>
  <c r="AG132" i="1"/>
  <c r="AG133" i="1"/>
  <c r="AG134" i="1"/>
  <c r="AG135" i="1"/>
  <c r="AG136" i="1"/>
  <c r="AG137" i="1"/>
  <c r="AG138" i="1"/>
  <c r="AG139" i="1"/>
  <c r="AG140" i="1"/>
  <c r="AG141" i="1"/>
  <c r="AG143" i="1"/>
  <c r="AG144" i="1"/>
  <c r="AG145" i="1"/>
  <c r="AG146" i="1"/>
  <c r="AG147" i="1"/>
  <c r="AG148" i="1"/>
  <c r="AG149" i="1"/>
  <c r="AG150" i="1"/>
  <c r="AG152" i="1"/>
  <c r="AG153" i="1"/>
  <c r="AG154" i="1"/>
  <c r="AG159" i="1"/>
  <c r="AG160" i="1"/>
  <c r="AG161" i="1"/>
  <c r="AG162" i="1"/>
  <c r="AG163" i="1"/>
  <c r="AG164" i="1"/>
  <c r="AG165" i="1"/>
  <c r="AG166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7" i="1"/>
  <c r="AG208" i="1"/>
  <c r="AG209" i="1"/>
  <c r="AG210" i="1"/>
  <c r="AG211" i="1"/>
  <c r="AG212" i="1"/>
  <c r="AG213" i="1"/>
  <c r="AG214" i="1"/>
  <c r="AG215" i="1"/>
  <c r="AG216" i="1"/>
  <c r="AG217" i="1"/>
  <c r="AG219" i="1"/>
  <c r="AG220" i="1"/>
  <c r="AG221" i="1"/>
  <c r="AG222" i="1"/>
  <c r="AG223" i="1"/>
  <c r="AG224" i="1"/>
  <c r="AG225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8" i="1"/>
  <c r="AG269" i="1"/>
  <c r="AG270" i="1"/>
  <c r="AG271" i="1"/>
  <c r="AG274" i="1"/>
  <c r="AG275" i="1"/>
  <c r="AG279" i="1"/>
  <c r="AG280" i="1"/>
  <c r="AG281" i="1"/>
  <c r="AG283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10" i="1"/>
  <c r="AG311" i="1"/>
  <c r="AG312" i="1"/>
  <c r="AG313" i="1"/>
  <c r="AG314" i="1"/>
  <c r="AG319" i="1"/>
  <c r="AG320" i="1"/>
  <c r="AG324" i="1"/>
  <c r="AG325" i="1"/>
  <c r="AG327" i="1"/>
  <c r="AG328" i="1"/>
  <c r="AG329" i="1"/>
  <c r="AG331" i="1"/>
  <c r="AG332" i="1"/>
  <c r="AG333" i="1"/>
  <c r="AG334" i="1"/>
  <c r="AG335" i="1"/>
  <c r="AG339" i="1"/>
  <c r="AG340" i="1"/>
  <c r="AG344" i="1"/>
  <c r="AG345" i="1"/>
  <c r="AG346" i="1"/>
  <c r="AG347" i="1"/>
  <c r="AG348" i="1"/>
  <c r="AG349" i="1"/>
  <c r="AG350" i="1"/>
  <c r="AG351" i="1"/>
  <c r="AG341" i="1"/>
  <c r="AG342" i="1"/>
  <c r="AG343" i="1"/>
  <c r="AG352" i="1"/>
  <c r="AG353" i="1"/>
  <c r="AG354" i="1"/>
  <c r="AG355" i="1"/>
  <c r="AG358" i="1"/>
  <c r="AG359" i="1"/>
  <c r="AG360" i="1"/>
  <c r="AG361" i="1"/>
  <c r="AG362" i="1"/>
  <c r="AG363" i="1"/>
  <c r="AG365" i="1"/>
  <c r="AG367" i="1"/>
  <c r="AG368" i="1"/>
  <c r="AG369" i="1"/>
  <c r="AG370" i="1"/>
  <c r="AG371" i="1"/>
  <c r="AF2" i="1"/>
  <c r="AF3" i="1"/>
  <c r="AF4" i="1"/>
  <c r="AF5" i="1"/>
  <c r="AF6" i="1"/>
  <c r="AF7" i="1"/>
  <c r="AF8" i="1"/>
  <c r="AF9" i="1"/>
  <c r="AF10" i="1"/>
  <c r="AF11" i="1"/>
  <c r="AF12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8" i="1"/>
  <c r="AF29" i="1"/>
  <c r="AF30" i="1"/>
  <c r="AF31" i="1"/>
  <c r="AF32" i="1"/>
  <c r="AF33" i="1"/>
  <c r="AF35" i="1"/>
  <c r="AF36" i="1"/>
  <c r="AF37" i="1"/>
  <c r="AF38" i="1"/>
  <c r="AF39" i="1"/>
  <c r="AF40" i="1"/>
  <c r="AF41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7" i="1"/>
  <c r="AF118" i="1"/>
  <c r="AF119" i="1"/>
  <c r="AF120" i="1"/>
  <c r="AF121" i="1"/>
  <c r="AF122" i="1"/>
  <c r="AF123" i="1"/>
  <c r="AF124" i="1"/>
  <c r="AF125" i="1"/>
  <c r="AF131" i="1"/>
  <c r="AF132" i="1"/>
  <c r="AF133" i="1"/>
  <c r="AF134" i="1"/>
  <c r="AF135" i="1"/>
  <c r="AF136" i="1"/>
  <c r="AF137" i="1"/>
  <c r="AF138" i="1"/>
  <c r="AF139" i="1"/>
  <c r="AF140" i="1"/>
  <c r="AF141" i="1"/>
  <c r="AF143" i="1"/>
  <c r="AF144" i="1"/>
  <c r="AF145" i="1"/>
  <c r="AF146" i="1"/>
  <c r="AF147" i="1"/>
  <c r="AF148" i="1"/>
  <c r="AF149" i="1"/>
  <c r="AF150" i="1"/>
  <c r="AF152" i="1"/>
  <c r="AF153" i="1"/>
  <c r="AF154" i="1"/>
  <c r="AF159" i="1"/>
  <c r="AF160" i="1"/>
  <c r="AF161" i="1"/>
  <c r="AF162" i="1"/>
  <c r="AF163" i="1"/>
  <c r="AF164" i="1"/>
  <c r="AF165" i="1"/>
  <c r="AF166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7" i="1"/>
  <c r="AF208" i="1"/>
  <c r="AF209" i="1"/>
  <c r="AF210" i="1"/>
  <c r="AF211" i="1"/>
  <c r="AF212" i="1"/>
  <c r="AF213" i="1"/>
  <c r="AF214" i="1"/>
  <c r="AF215" i="1"/>
  <c r="AF216" i="1"/>
  <c r="AF217" i="1"/>
  <c r="AF219" i="1"/>
  <c r="AF220" i="1"/>
  <c r="AF221" i="1"/>
  <c r="AF222" i="1"/>
  <c r="AF223" i="1"/>
  <c r="AF224" i="1"/>
  <c r="AF225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8" i="1"/>
  <c r="AF269" i="1"/>
  <c r="AF270" i="1"/>
  <c r="AF271" i="1"/>
  <c r="AF274" i="1"/>
  <c r="AF275" i="1"/>
  <c r="AF279" i="1"/>
  <c r="AF280" i="1"/>
  <c r="AF281" i="1"/>
  <c r="AF283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10" i="1"/>
  <c r="AF311" i="1"/>
  <c r="AF312" i="1"/>
  <c r="AF313" i="1"/>
  <c r="AF314" i="1"/>
  <c r="AF319" i="1"/>
  <c r="AF320" i="1"/>
  <c r="AF324" i="1"/>
  <c r="AF325" i="1"/>
  <c r="AF327" i="1"/>
  <c r="AF328" i="1"/>
  <c r="AF329" i="1"/>
  <c r="AF331" i="1"/>
  <c r="AF332" i="1"/>
  <c r="AF333" i="1"/>
  <c r="AF334" i="1"/>
  <c r="AF335" i="1"/>
  <c r="AF339" i="1"/>
  <c r="AF340" i="1"/>
  <c r="AF344" i="1"/>
  <c r="AF345" i="1"/>
  <c r="AF346" i="1"/>
  <c r="AF347" i="1"/>
  <c r="AF348" i="1"/>
  <c r="AF349" i="1"/>
  <c r="AF350" i="1"/>
  <c r="AF351" i="1"/>
  <c r="AF341" i="1"/>
  <c r="AF342" i="1"/>
  <c r="AF343" i="1"/>
  <c r="AF352" i="1"/>
  <c r="AF353" i="1"/>
  <c r="AF354" i="1"/>
  <c r="AF355" i="1"/>
  <c r="AF358" i="1"/>
  <c r="AF359" i="1"/>
  <c r="AF360" i="1"/>
  <c r="AF361" i="1"/>
  <c r="AF362" i="1"/>
  <c r="AF363" i="1"/>
  <c r="AF365" i="1"/>
  <c r="AF367" i="1"/>
  <c r="AF368" i="1"/>
  <c r="AF369" i="1"/>
  <c r="AF370" i="1"/>
  <c r="AF371" i="1"/>
  <c r="AE2" i="1"/>
  <c r="AE3" i="1"/>
  <c r="AE4" i="1"/>
  <c r="AE5" i="1"/>
  <c r="AE6" i="1"/>
  <c r="AE7" i="1"/>
  <c r="AE8" i="1"/>
  <c r="AE9" i="1"/>
  <c r="AE10" i="1"/>
  <c r="AE11" i="1"/>
  <c r="AE12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8" i="1"/>
  <c r="AE29" i="1"/>
  <c r="AE30" i="1"/>
  <c r="AE31" i="1"/>
  <c r="AE32" i="1"/>
  <c r="AE33" i="1"/>
  <c r="AE35" i="1"/>
  <c r="AE36" i="1"/>
  <c r="AE37" i="1"/>
  <c r="AE38" i="1"/>
  <c r="AE39" i="1"/>
  <c r="AE40" i="1"/>
  <c r="AE41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7" i="1"/>
  <c r="AE118" i="1"/>
  <c r="AE119" i="1"/>
  <c r="AE120" i="1"/>
  <c r="AE121" i="1"/>
  <c r="AE122" i="1"/>
  <c r="AE123" i="1"/>
  <c r="AE124" i="1"/>
  <c r="AE125" i="1"/>
  <c r="AE131" i="1"/>
  <c r="AE132" i="1"/>
  <c r="AE133" i="1"/>
  <c r="AE134" i="1"/>
  <c r="AE135" i="1"/>
  <c r="AE136" i="1"/>
  <c r="AE137" i="1"/>
  <c r="AE138" i="1"/>
  <c r="AE139" i="1"/>
  <c r="AE140" i="1"/>
  <c r="AE141" i="1"/>
  <c r="AE143" i="1"/>
  <c r="AE144" i="1"/>
  <c r="AE145" i="1"/>
  <c r="AE146" i="1"/>
  <c r="AE147" i="1"/>
  <c r="AE148" i="1"/>
  <c r="AE149" i="1"/>
  <c r="AE150" i="1"/>
  <c r="AE152" i="1"/>
  <c r="AE153" i="1"/>
  <c r="AE154" i="1"/>
  <c r="AE159" i="1"/>
  <c r="AE160" i="1"/>
  <c r="AE161" i="1"/>
  <c r="AE162" i="1"/>
  <c r="AE163" i="1"/>
  <c r="AE164" i="1"/>
  <c r="AE165" i="1"/>
  <c r="AE166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7" i="1"/>
  <c r="AE208" i="1"/>
  <c r="AE209" i="1"/>
  <c r="AE210" i="1"/>
  <c r="AE211" i="1"/>
  <c r="AE212" i="1"/>
  <c r="AE213" i="1"/>
  <c r="AE214" i="1"/>
  <c r="AE215" i="1"/>
  <c r="AE216" i="1"/>
  <c r="AE217" i="1"/>
  <c r="AE219" i="1"/>
  <c r="AE220" i="1"/>
  <c r="AE221" i="1"/>
  <c r="AE222" i="1"/>
  <c r="AE223" i="1"/>
  <c r="AE224" i="1"/>
  <c r="AE225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8" i="1"/>
  <c r="AE269" i="1"/>
  <c r="AE270" i="1"/>
  <c r="AE271" i="1"/>
  <c r="AE274" i="1"/>
  <c r="AE275" i="1"/>
  <c r="AE279" i="1"/>
  <c r="AE280" i="1"/>
  <c r="AE281" i="1"/>
  <c r="AE283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10" i="1"/>
  <c r="AE311" i="1"/>
  <c r="AE312" i="1"/>
  <c r="AE313" i="1"/>
  <c r="AE314" i="1"/>
  <c r="AE319" i="1"/>
  <c r="AE320" i="1"/>
  <c r="AE324" i="1"/>
  <c r="AE325" i="1"/>
  <c r="AE327" i="1"/>
  <c r="AE328" i="1"/>
  <c r="AE329" i="1"/>
  <c r="AE331" i="1"/>
  <c r="AE332" i="1"/>
  <c r="AE333" i="1"/>
  <c r="AE334" i="1"/>
  <c r="AE335" i="1"/>
  <c r="AE339" i="1"/>
  <c r="AE340" i="1"/>
  <c r="AE344" i="1"/>
  <c r="AE345" i="1"/>
  <c r="AE346" i="1"/>
  <c r="AE347" i="1"/>
  <c r="AE348" i="1"/>
  <c r="AE349" i="1"/>
  <c r="AE350" i="1"/>
  <c r="AE351" i="1"/>
  <c r="AE341" i="1"/>
  <c r="AE342" i="1"/>
  <c r="AE343" i="1"/>
  <c r="AE352" i="1"/>
  <c r="AE353" i="1"/>
  <c r="AE354" i="1"/>
  <c r="AE355" i="1"/>
  <c r="AE358" i="1"/>
  <c r="AE359" i="1"/>
  <c r="AE360" i="1"/>
  <c r="AE361" i="1"/>
  <c r="AE362" i="1"/>
  <c r="AE363" i="1"/>
  <c r="AE365" i="1"/>
  <c r="AE367" i="1"/>
  <c r="AE368" i="1"/>
  <c r="AE369" i="1"/>
  <c r="AE370" i="1"/>
  <c r="AE371" i="1"/>
  <c r="AD2" i="1"/>
  <c r="AD3" i="1"/>
  <c r="AD4" i="1"/>
  <c r="AD5" i="1"/>
  <c r="AD6" i="1"/>
  <c r="AD7" i="1"/>
  <c r="AD8" i="1"/>
  <c r="AD9" i="1"/>
  <c r="AD10" i="1"/>
  <c r="AD11" i="1"/>
  <c r="AD12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8" i="1"/>
  <c r="AD29" i="1"/>
  <c r="AD30" i="1"/>
  <c r="AD31" i="1"/>
  <c r="AD32" i="1"/>
  <c r="AD33" i="1"/>
  <c r="AD35" i="1"/>
  <c r="AD36" i="1"/>
  <c r="AD37" i="1"/>
  <c r="AD38" i="1"/>
  <c r="AD39" i="1"/>
  <c r="AD40" i="1"/>
  <c r="AD41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7" i="1"/>
  <c r="AD118" i="1"/>
  <c r="AD119" i="1"/>
  <c r="AD120" i="1"/>
  <c r="AD121" i="1"/>
  <c r="AD122" i="1"/>
  <c r="AD123" i="1"/>
  <c r="AD124" i="1"/>
  <c r="AD125" i="1"/>
  <c r="AD131" i="1"/>
  <c r="AD132" i="1"/>
  <c r="AD133" i="1"/>
  <c r="AD134" i="1"/>
  <c r="AD135" i="1"/>
  <c r="AD136" i="1"/>
  <c r="AD137" i="1"/>
  <c r="AD138" i="1"/>
  <c r="AD139" i="1"/>
  <c r="AD140" i="1"/>
  <c r="AD141" i="1"/>
  <c r="AD143" i="1"/>
  <c r="AD144" i="1"/>
  <c r="AD145" i="1"/>
  <c r="AD146" i="1"/>
  <c r="AD147" i="1"/>
  <c r="AD148" i="1"/>
  <c r="AD149" i="1"/>
  <c r="AD150" i="1"/>
  <c r="AD152" i="1"/>
  <c r="AD153" i="1"/>
  <c r="AD154" i="1"/>
  <c r="AD159" i="1"/>
  <c r="AD160" i="1"/>
  <c r="AD161" i="1"/>
  <c r="AD162" i="1"/>
  <c r="AD163" i="1"/>
  <c r="AD164" i="1"/>
  <c r="AD165" i="1"/>
  <c r="AD166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7" i="1"/>
  <c r="AD208" i="1"/>
  <c r="AD209" i="1"/>
  <c r="AD210" i="1"/>
  <c r="AD211" i="1"/>
  <c r="AD212" i="1"/>
  <c r="AD213" i="1"/>
  <c r="AD214" i="1"/>
  <c r="AD215" i="1"/>
  <c r="AD216" i="1"/>
  <c r="AD217" i="1"/>
  <c r="AD219" i="1"/>
  <c r="AD220" i="1"/>
  <c r="AD221" i="1"/>
  <c r="AD222" i="1"/>
  <c r="AD223" i="1"/>
  <c r="AD224" i="1"/>
  <c r="AD225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8" i="1"/>
  <c r="AD269" i="1"/>
  <c r="AD270" i="1"/>
  <c r="AD271" i="1"/>
  <c r="AD274" i="1"/>
  <c r="AD275" i="1"/>
  <c r="AD279" i="1"/>
  <c r="AD280" i="1"/>
  <c r="AD281" i="1"/>
  <c r="AD283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10" i="1"/>
  <c r="AD311" i="1"/>
  <c r="AD312" i="1"/>
  <c r="AD313" i="1"/>
  <c r="AD314" i="1"/>
  <c r="AD319" i="1"/>
  <c r="AD320" i="1"/>
  <c r="AD324" i="1"/>
  <c r="AD325" i="1"/>
  <c r="AD327" i="1"/>
  <c r="AD328" i="1"/>
  <c r="AD329" i="1"/>
  <c r="AD331" i="1"/>
  <c r="AD332" i="1"/>
  <c r="AD333" i="1"/>
  <c r="AD334" i="1"/>
  <c r="AD335" i="1"/>
  <c r="AD339" i="1"/>
  <c r="AD340" i="1"/>
  <c r="AD344" i="1"/>
  <c r="AD345" i="1"/>
  <c r="AD346" i="1"/>
  <c r="AD347" i="1"/>
  <c r="AD348" i="1"/>
  <c r="AD349" i="1"/>
  <c r="AD350" i="1"/>
  <c r="AD351" i="1"/>
  <c r="AD341" i="1"/>
  <c r="AD342" i="1"/>
  <c r="AD343" i="1"/>
  <c r="AD352" i="1"/>
  <c r="AD353" i="1"/>
  <c r="AD354" i="1"/>
  <c r="AD355" i="1"/>
  <c r="AD358" i="1"/>
  <c r="AD359" i="1"/>
  <c r="AD360" i="1"/>
  <c r="AD361" i="1"/>
  <c r="AD362" i="1"/>
  <c r="AD363" i="1"/>
  <c r="AD365" i="1"/>
  <c r="AD367" i="1"/>
  <c r="AD368" i="1"/>
  <c r="AD369" i="1"/>
  <c r="AD370" i="1"/>
  <c r="AD371" i="1"/>
  <c r="AC2" i="1"/>
  <c r="AC3" i="1"/>
  <c r="AC4" i="1"/>
  <c r="AC5" i="1"/>
  <c r="AC6" i="1"/>
  <c r="AC7" i="1"/>
  <c r="AC8" i="1"/>
  <c r="AC9" i="1"/>
  <c r="AC10" i="1"/>
  <c r="AC11" i="1"/>
  <c r="AC12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8" i="1"/>
  <c r="AC29" i="1"/>
  <c r="AC30" i="1"/>
  <c r="AC31" i="1"/>
  <c r="AC32" i="1"/>
  <c r="AC33" i="1"/>
  <c r="AC35" i="1"/>
  <c r="AC36" i="1"/>
  <c r="AC37" i="1"/>
  <c r="AC38" i="1"/>
  <c r="AC39" i="1"/>
  <c r="AC40" i="1"/>
  <c r="AC41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7" i="1"/>
  <c r="AC118" i="1"/>
  <c r="AC119" i="1"/>
  <c r="AC120" i="1"/>
  <c r="AC121" i="1"/>
  <c r="AC122" i="1"/>
  <c r="AC123" i="1"/>
  <c r="AC124" i="1"/>
  <c r="AC125" i="1"/>
  <c r="AC131" i="1"/>
  <c r="AC132" i="1"/>
  <c r="AC133" i="1"/>
  <c r="AC134" i="1"/>
  <c r="AC135" i="1"/>
  <c r="AC136" i="1"/>
  <c r="AC137" i="1"/>
  <c r="AC138" i="1"/>
  <c r="AC139" i="1"/>
  <c r="AC140" i="1"/>
  <c r="AC141" i="1"/>
  <c r="AC143" i="1"/>
  <c r="AC144" i="1"/>
  <c r="AC145" i="1"/>
  <c r="AC146" i="1"/>
  <c r="AC147" i="1"/>
  <c r="AC148" i="1"/>
  <c r="AC149" i="1"/>
  <c r="AC150" i="1"/>
  <c r="AC152" i="1"/>
  <c r="AC153" i="1"/>
  <c r="AC154" i="1"/>
  <c r="AC159" i="1"/>
  <c r="AC160" i="1"/>
  <c r="AC161" i="1"/>
  <c r="AC162" i="1"/>
  <c r="AC163" i="1"/>
  <c r="AC164" i="1"/>
  <c r="AC165" i="1"/>
  <c r="AC166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7" i="1"/>
  <c r="AC208" i="1"/>
  <c r="AC209" i="1"/>
  <c r="AC210" i="1"/>
  <c r="AC211" i="1"/>
  <c r="AC212" i="1"/>
  <c r="AC213" i="1"/>
  <c r="AC214" i="1"/>
  <c r="AC215" i="1"/>
  <c r="AC216" i="1"/>
  <c r="AC217" i="1"/>
  <c r="AC219" i="1"/>
  <c r="AC220" i="1"/>
  <c r="AC221" i="1"/>
  <c r="AC222" i="1"/>
  <c r="AC223" i="1"/>
  <c r="AC224" i="1"/>
  <c r="AC225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8" i="1"/>
  <c r="AC269" i="1"/>
  <c r="AC270" i="1"/>
  <c r="AC271" i="1"/>
  <c r="AC274" i="1"/>
  <c r="AC275" i="1"/>
  <c r="AC279" i="1"/>
  <c r="AC280" i="1"/>
  <c r="AC281" i="1"/>
  <c r="AC283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10" i="1"/>
  <c r="AC311" i="1"/>
  <c r="AC312" i="1"/>
  <c r="AC313" i="1"/>
  <c r="AC314" i="1"/>
  <c r="AC319" i="1"/>
  <c r="AC320" i="1"/>
  <c r="AC324" i="1"/>
  <c r="AC325" i="1"/>
  <c r="AC327" i="1"/>
  <c r="AC328" i="1"/>
  <c r="AC329" i="1"/>
  <c r="AC331" i="1"/>
  <c r="AC332" i="1"/>
  <c r="AC333" i="1"/>
  <c r="AC334" i="1"/>
  <c r="AC335" i="1"/>
  <c r="AC339" i="1"/>
  <c r="AC340" i="1"/>
  <c r="AC344" i="1"/>
  <c r="AC345" i="1"/>
  <c r="AC346" i="1"/>
  <c r="AC347" i="1"/>
  <c r="AC348" i="1"/>
  <c r="AC349" i="1"/>
  <c r="AC350" i="1"/>
  <c r="AC351" i="1"/>
  <c r="AC341" i="1"/>
  <c r="AC342" i="1"/>
  <c r="AC343" i="1"/>
  <c r="AC352" i="1"/>
  <c r="AC353" i="1"/>
  <c r="AC354" i="1"/>
  <c r="AC355" i="1"/>
  <c r="AC358" i="1"/>
  <c r="AC359" i="1"/>
  <c r="AC360" i="1"/>
  <c r="AC361" i="1"/>
  <c r="AC362" i="1"/>
  <c r="AC363" i="1"/>
  <c r="AC365" i="1"/>
  <c r="AC367" i="1"/>
  <c r="AC368" i="1"/>
  <c r="AC369" i="1"/>
  <c r="AC370" i="1"/>
  <c r="AC371" i="1"/>
  <c r="AB2" i="1"/>
  <c r="AB3" i="1"/>
  <c r="AB4" i="1"/>
  <c r="AB5" i="1"/>
  <c r="AB6" i="1"/>
  <c r="AB7" i="1"/>
  <c r="AB8" i="1"/>
  <c r="AB9" i="1"/>
  <c r="AB10" i="1"/>
  <c r="AB11" i="1"/>
  <c r="AB12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8" i="1"/>
  <c r="AB29" i="1"/>
  <c r="AB30" i="1"/>
  <c r="AB31" i="1"/>
  <c r="AB32" i="1"/>
  <c r="AB33" i="1"/>
  <c r="AB35" i="1"/>
  <c r="AB36" i="1"/>
  <c r="AB37" i="1"/>
  <c r="AB38" i="1"/>
  <c r="AB39" i="1"/>
  <c r="AB40" i="1"/>
  <c r="AB41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7" i="1"/>
  <c r="AB118" i="1"/>
  <c r="AB119" i="1"/>
  <c r="AB120" i="1"/>
  <c r="AB121" i="1"/>
  <c r="AB122" i="1"/>
  <c r="AB123" i="1"/>
  <c r="AB124" i="1"/>
  <c r="AB125" i="1"/>
  <c r="AB131" i="1"/>
  <c r="AB132" i="1"/>
  <c r="AB133" i="1"/>
  <c r="AB134" i="1"/>
  <c r="AB135" i="1"/>
  <c r="AB136" i="1"/>
  <c r="AB137" i="1"/>
  <c r="AB138" i="1"/>
  <c r="AB139" i="1"/>
  <c r="AB140" i="1"/>
  <c r="AB141" i="1"/>
  <c r="AB143" i="1"/>
  <c r="AB144" i="1"/>
  <c r="AB145" i="1"/>
  <c r="AB146" i="1"/>
  <c r="AB147" i="1"/>
  <c r="AB148" i="1"/>
  <c r="AB149" i="1"/>
  <c r="AB150" i="1"/>
  <c r="AB152" i="1"/>
  <c r="AB153" i="1"/>
  <c r="AB154" i="1"/>
  <c r="AB159" i="1"/>
  <c r="AB160" i="1"/>
  <c r="AB161" i="1"/>
  <c r="AB162" i="1"/>
  <c r="AB163" i="1"/>
  <c r="AB164" i="1"/>
  <c r="AB165" i="1"/>
  <c r="AB166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7" i="1"/>
  <c r="AB208" i="1"/>
  <c r="AB209" i="1"/>
  <c r="AB210" i="1"/>
  <c r="AB211" i="1"/>
  <c r="AB212" i="1"/>
  <c r="AB213" i="1"/>
  <c r="AB214" i="1"/>
  <c r="AB215" i="1"/>
  <c r="AB216" i="1"/>
  <c r="AB217" i="1"/>
  <c r="AB219" i="1"/>
  <c r="AB220" i="1"/>
  <c r="AB221" i="1"/>
  <c r="AB222" i="1"/>
  <c r="AB223" i="1"/>
  <c r="AB224" i="1"/>
  <c r="AB225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8" i="1"/>
  <c r="AB269" i="1"/>
  <c r="AB270" i="1"/>
  <c r="AB271" i="1"/>
  <c r="AB274" i="1"/>
  <c r="AB275" i="1"/>
  <c r="AB279" i="1"/>
  <c r="AB280" i="1"/>
  <c r="AB281" i="1"/>
  <c r="AB283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10" i="1"/>
  <c r="AB311" i="1"/>
  <c r="AB312" i="1"/>
  <c r="AB313" i="1"/>
  <c r="AB314" i="1"/>
  <c r="AB319" i="1"/>
  <c r="AB320" i="1"/>
  <c r="AB324" i="1"/>
  <c r="AB325" i="1"/>
  <c r="AB327" i="1"/>
  <c r="AB328" i="1"/>
  <c r="AB329" i="1"/>
  <c r="AB331" i="1"/>
  <c r="AB332" i="1"/>
  <c r="AB333" i="1"/>
  <c r="AB334" i="1"/>
  <c r="AB335" i="1"/>
  <c r="AB339" i="1"/>
  <c r="AB340" i="1"/>
  <c r="AB344" i="1"/>
  <c r="AB345" i="1"/>
  <c r="AB346" i="1"/>
  <c r="AB347" i="1"/>
  <c r="AB348" i="1"/>
  <c r="AB349" i="1"/>
  <c r="AB350" i="1"/>
  <c r="AB351" i="1"/>
  <c r="AB341" i="1"/>
  <c r="AB342" i="1"/>
  <c r="AB343" i="1"/>
  <c r="AB352" i="1"/>
  <c r="AB353" i="1"/>
  <c r="AB354" i="1"/>
  <c r="AB355" i="1"/>
  <c r="AB358" i="1"/>
  <c r="AB359" i="1"/>
  <c r="AB360" i="1"/>
  <c r="AB361" i="1"/>
  <c r="AB362" i="1"/>
  <c r="AB363" i="1"/>
  <c r="AB365" i="1"/>
  <c r="AB367" i="1"/>
  <c r="AB368" i="1"/>
  <c r="AB369" i="1"/>
  <c r="AB370" i="1"/>
  <c r="AB371" i="1"/>
  <c r="AA2" i="1"/>
  <c r="AA3" i="1"/>
  <c r="AA4" i="1"/>
  <c r="AA5" i="1"/>
  <c r="AA6" i="1"/>
  <c r="AA7" i="1"/>
  <c r="AA8" i="1"/>
  <c r="AA9" i="1"/>
  <c r="AA10" i="1"/>
  <c r="AA11" i="1"/>
  <c r="AA12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8" i="1"/>
  <c r="AA29" i="1"/>
  <c r="AA30" i="1"/>
  <c r="AA31" i="1"/>
  <c r="AA32" i="1"/>
  <c r="AA33" i="1"/>
  <c r="AA35" i="1"/>
  <c r="AA36" i="1"/>
  <c r="AA37" i="1"/>
  <c r="AA38" i="1"/>
  <c r="AA39" i="1"/>
  <c r="AA40" i="1"/>
  <c r="AA41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7" i="1"/>
  <c r="AA118" i="1"/>
  <c r="AA119" i="1"/>
  <c r="AA120" i="1"/>
  <c r="AA121" i="1"/>
  <c r="AA122" i="1"/>
  <c r="AA123" i="1"/>
  <c r="AA124" i="1"/>
  <c r="AA125" i="1"/>
  <c r="AA131" i="1"/>
  <c r="AA132" i="1"/>
  <c r="AA133" i="1"/>
  <c r="AA134" i="1"/>
  <c r="AA135" i="1"/>
  <c r="AA136" i="1"/>
  <c r="AA137" i="1"/>
  <c r="AA138" i="1"/>
  <c r="AA139" i="1"/>
  <c r="AA140" i="1"/>
  <c r="AA141" i="1"/>
  <c r="AA143" i="1"/>
  <c r="AA144" i="1"/>
  <c r="AA145" i="1"/>
  <c r="AA146" i="1"/>
  <c r="AA147" i="1"/>
  <c r="AA148" i="1"/>
  <c r="AA149" i="1"/>
  <c r="AA150" i="1"/>
  <c r="AA152" i="1"/>
  <c r="AA153" i="1"/>
  <c r="AA154" i="1"/>
  <c r="AA159" i="1"/>
  <c r="AA160" i="1"/>
  <c r="AA161" i="1"/>
  <c r="AA162" i="1"/>
  <c r="AA163" i="1"/>
  <c r="AA164" i="1"/>
  <c r="AA165" i="1"/>
  <c r="AA166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7" i="1"/>
  <c r="AA208" i="1"/>
  <c r="AA209" i="1"/>
  <c r="AA210" i="1"/>
  <c r="AA211" i="1"/>
  <c r="AA212" i="1"/>
  <c r="AA213" i="1"/>
  <c r="AA214" i="1"/>
  <c r="AA215" i="1"/>
  <c r="AA216" i="1"/>
  <c r="AA217" i="1"/>
  <c r="AA219" i="1"/>
  <c r="AA220" i="1"/>
  <c r="AA221" i="1"/>
  <c r="AA222" i="1"/>
  <c r="AA223" i="1"/>
  <c r="AA224" i="1"/>
  <c r="AA225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8" i="1"/>
  <c r="AA269" i="1"/>
  <c r="AA270" i="1"/>
  <c r="AA271" i="1"/>
  <c r="AA274" i="1"/>
  <c r="AA275" i="1"/>
  <c r="AA279" i="1"/>
  <c r="AA280" i="1"/>
  <c r="AA281" i="1"/>
  <c r="AA283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10" i="1"/>
  <c r="AA311" i="1"/>
  <c r="AA312" i="1"/>
  <c r="AA313" i="1"/>
  <c r="AA314" i="1"/>
  <c r="AA319" i="1"/>
  <c r="AA320" i="1"/>
  <c r="AA324" i="1"/>
  <c r="AA325" i="1"/>
  <c r="AA327" i="1"/>
  <c r="AA328" i="1"/>
  <c r="AA329" i="1"/>
  <c r="AA331" i="1"/>
  <c r="AA332" i="1"/>
  <c r="AA333" i="1"/>
  <c r="AA334" i="1"/>
  <c r="AA335" i="1"/>
  <c r="AA339" i="1"/>
  <c r="AA340" i="1"/>
  <c r="AA344" i="1"/>
  <c r="AA345" i="1"/>
  <c r="AA346" i="1"/>
  <c r="AA347" i="1"/>
  <c r="AA348" i="1"/>
  <c r="AA349" i="1"/>
  <c r="AA350" i="1"/>
  <c r="AA351" i="1"/>
  <c r="AA341" i="1"/>
  <c r="AA342" i="1"/>
  <c r="AA343" i="1"/>
  <c r="AA352" i="1"/>
  <c r="AA353" i="1"/>
  <c r="AA354" i="1"/>
  <c r="AA355" i="1"/>
  <c r="AA358" i="1"/>
  <c r="AA359" i="1"/>
  <c r="AA360" i="1"/>
  <c r="AA361" i="1"/>
  <c r="AA362" i="1"/>
  <c r="AA363" i="1"/>
  <c r="AA365" i="1"/>
  <c r="AA367" i="1"/>
  <c r="AA368" i="1"/>
  <c r="AA369" i="1"/>
  <c r="AA370" i="1"/>
  <c r="AA371" i="1"/>
  <c r="Z2" i="1"/>
  <c r="AR2" i="1" s="1"/>
  <c r="Z3" i="1"/>
  <c r="AO3" i="1" s="1"/>
  <c r="Z4" i="1"/>
  <c r="Z5" i="1"/>
  <c r="Z6" i="1"/>
  <c r="Z7" i="1"/>
  <c r="Z8" i="1"/>
  <c r="Z9" i="1"/>
  <c r="AN9" i="1" s="1"/>
  <c r="Z10" i="1"/>
  <c r="Z11" i="1"/>
  <c r="Z12" i="1"/>
  <c r="Z14" i="1"/>
  <c r="Z15" i="1"/>
  <c r="Z16" i="1"/>
  <c r="Z17" i="1"/>
  <c r="Z18" i="1"/>
  <c r="Z19" i="1"/>
  <c r="Z20" i="1"/>
  <c r="Z21" i="1"/>
  <c r="Z22" i="1"/>
  <c r="Z23" i="1"/>
  <c r="Z24" i="1"/>
  <c r="Z25" i="1"/>
  <c r="Z28" i="1"/>
  <c r="Z29" i="1"/>
  <c r="Z30" i="1"/>
  <c r="Z31" i="1"/>
  <c r="Z32" i="1"/>
  <c r="Z33" i="1"/>
  <c r="Z35" i="1"/>
  <c r="Z36" i="1"/>
  <c r="Z37" i="1"/>
  <c r="Z38" i="1"/>
  <c r="Z39" i="1"/>
  <c r="Z40" i="1"/>
  <c r="Z41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7" i="1"/>
  <c r="Z118" i="1"/>
  <c r="Z119" i="1"/>
  <c r="Z120" i="1"/>
  <c r="Z121" i="1"/>
  <c r="Z122" i="1"/>
  <c r="Z123" i="1"/>
  <c r="Z124" i="1"/>
  <c r="Z125" i="1"/>
  <c r="Z131" i="1"/>
  <c r="Z132" i="1"/>
  <c r="Z133" i="1"/>
  <c r="Z134" i="1"/>
  <c r="Z135" i="1"/>
  <c r="Z136" i="1"/>
  <c r="Z137" i="1"/>
  <c r="Z138" i="1"/>
  <c r="Z139" i="1"/>
  <c r="Z140" i="1"/>
  <c r="Z141" i="1"/>
  <c r="Z143" i="1"/>
  <c r="Z144" i="1"/>
  <c r="Z145" i="1"/>
  <c r="Z146" i="1"/>
  <c r="Z147" i="1"/>
  <c r="Z148" i="1"/>
  <c r="Z149" i="1"/>
  <c r="Z150" i="1"/>
  <c r="Z152" i="1"/>
  <c r="Z153" i="1"/>
  <c r="Z154" i="1"/>
  <c r="Z159" i="1"/>
  <c r="Z160" i="1"/>
  <c r="Z161" i="1"/>
  <c r="Z162" i="1"/>
  <c r="Z163" i="1"/>
  <c r="Z164" i="1"/>
  <c r="Z165" i="1"/>
  <c r="Z166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7" i="1"/>
  <c r="Z208" i="1"/>
  <c r="Z209" i="1"/>
  <c r="Z210" i="1"/>
  <c r="Z211" i="1"/>
  <c r="Z212" i="1"/>
  <c r="Z213" i="1"/>
  <c r="Z214" i="1"/>
  <c r="Z215" i="1"/>
  <c r="Z216" i="1"/>
  <c r="Z217" i="1"/>
  <c r="Z219" i="1"/>
  <c r="Z220" i="1"/>
  <c r="Z221" i="1"/>
  <c r="Z222" i="1"/>
  <c r="Z223" i="1"/>
  <c r="Z224" i="1"/>
  <c r="Z225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AL241" i="1" s="1"/>
  <c r="Z242" i="1"/>
  <c r="Z243" i="1"/>
  <c r="Z244" i="1"/>
  <c r="Z245" i="1"/>
  <c r="Z246" i="1"/>
  <c r="Z247" i="1"/>
  <c r="Z248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8" i="1"/>
  <c r="Z269" i="1"/>
  <c r="Z270" i="1"/>
  <c r="Z271" i="1"/>
  <c r="Z274" i="1"/>
  <c r="Z275" i="1"/>
  <c r="Z279" i="1"/>
  <c r="Z280" i="1"/>
  <c r="Z281" i="1"/>
  <c r="Z283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10" i="1"/>
  <c r="Z311" i="1"/>
  <c r="Z312" i="1"/>
  <c r="Z313" i="1"/>
  <c r="Z314" i="1"/>
  <c r="Z319" i="1"/>
  <c r="Z320" i="1"/>
  <c r="Z324" i="1"/>
  <c r="Z325" i="1"/>
  <c r="Z327" i="1"/>
  <c r="Z328" i="1"/>
  <c r="Z329" i="1"/>
  <c r="Z331" i="1"/>
  <c r="Z332" i="1"/>
  <c r="Z333" i="1"/>
  <c r="Z334" i="1"/>
  <c r="Z335" i="1"/>
  <c r="Z339" i="1"/>
  <c r="Z340" i="1"/>
  <c r="Z344" i="1"/>
  <c r="Z345" i="1"/>
  <c r="Z346" i="1"/>
  <c r="Z347" i="1"/>
  <c r="Z348" i="1"/>
  <c r="Z349" i="1"/>
  <c r="Z350" i="1"/>
  <c r="Z351" i="1"/>
  <c r="Z341" i="1"/>
  <c r="Z342" i="1"/>
  <c r="Z343" i="1"/>
  <c r="Z352" i="1"/>
  <c r="Z353" i="1"/>
  <c r="Z354" i="1"/>
  <c r="Z355" i="1"/>
  <c r="Z358" i="1"/>
  <c r="Z359" i="1"/>
  <c r="Z360" i="1"/>
  <c r="Z361" i="1"/>
  <c r="Z362" i="1"/>
  <c r="Z363" i="1"/>
  <c r="Z365" i="1"/>
  <c r="Z367" i="1"/>
  <c r="Z368" i="1"/>
  <c r="Z369" i="1"/>
  <c r="Z370" i="1"/>
  <c r="Z371" i="1"/>
  <c r="AL371" i="1" s="1"/>
  <c r="AV326" i="1" l="1"/>
  <c r="AV169" i="1"/>
  <c r="AV27" i="1"/>
  <c r="AV206" i="1"/>
  <c r="AV116" i="1"/>
  <c r="AK245" i="1"/>
  <c r="AK368" i="1"/>
  <c r="AK358" i="1"/>
  <c r="AK351" i="1"/>
  <c r="AK340" i="1"/>
  <c r="AK328" i="1"/>
  <c r="AK312" i="1"/>
  <c r="AK303" i="1"/>
  <c r="AK295" i="1"/>
  <c r="AK287" i="1"/>
  <c r="AK274" i="1"/>
  <c r="AK260" i="1"/>
  <c r="AK252" i="1"/>
  <c r="AK243" i="1"/>
  <c r="AK235" i="1"/>
  <c r="AK227" i="1"/>
  <c r="AK217" i="1"/>
  <c r="AK209" i="1"/>
  <c r="AK197" i="1"/>
  <c r="AK189" i="1"/>
  <c r="AK181" i="1"/>
  <c r="AK173" i="1"/>
  <c r="AK159" i="1"/>
  <c r="AK146" i="1"/>
  <c r="AK137" i="1"/>
  <c r="AK124" i="1"/>
  <c r="AK109" i="1"/>
  <c r="AK101" i="1"/>
  <c r="AK92" i="1"/>
  <c r="AK84" i="1"/>
  <c r="AK76" i="1"/>
  <c r="AK68" i="1"/>
  <c r="AK56" i="1"/>
  <c r="AK48" i="1"/>
  <c r="AK35" i="1"/>
  <c r="AK24" i="1"/>
  <c r="AK16" i="1"/>
  <c r="AK7" i="1"/>
  <c r="AK369" i="1"/>
  <c r="AK359" i="1"/>
  <c r="AK341" i="1"/>
  <c r="AK344" i="1"/>
  <c r="AK329" i="1"/>
  <c r="AK313" i="1"/>
  <c r="AK304" i="1"/>
  <c r="AK296" i="1"/>
  <c r="AK288" i="1"/>
  <c r="AK275" i="1"/>
  <c r="AK261" i="1"/>
  <c r="AK253" i="1"/>
  <c r="AK244" i="1"/>
  <c r="AK236" i="1"/>
  <c r="AK228" i="1"/>
  <c r="AK219" i="1"/>
  <c r="AK210" i="1"/>
  <c r="AK198" i="1"/>
  <c r="AK190" i="1"/>
  <c r="AK182" i="1"/>
  <c r="AK174" i="1"/>
  <c r="AK160" i="1"/>
  <c r="AK147" i="1"/>
  <c r="AK138" i="1"/>
  <c r="AK125" i="1"/>
  <c r="AK117" i="1"/>
  <c r="AK102" i="1"/>
  <c r="AK94" i="1"/>
  <c r="AK85" i="1"/>
  <c r="AK77" i="1"/>
  <c r="AK69" i="1"/>
  <c r="AK57" i="1"/>
  <c r="AK49" i="1"/>
  <c r="AK36" i="1"/>
  <c r="AK25" i="1"/>
  <c r="AK17" i="1"/>
  <c r="AK8" i="1"/>
  <c r="AK331" i="1"/>
  <c r="AK289" i="1"/>
  <c r="AK175" i="1"/>
  <c r="AK103" i="1"/>
  <c r="AK86" i="1"/>
  <c r="AK78" i="1"/>
  <c r="AK28" i="1"/>
  <c r="AK370" i="1"/>
  <c r="AK9" i="1"/>
  <c r="AK345" i="1"/>
  <c r="AK314" i="1"/>
  <c r="AK305" i="1"/>
  <c r="AK279" i="1"/>
  <c r="AK262" i="1"/>
  <c r="AK254" i="1"/>
  <c r="AK237" i="1"/>
  <c r="AK229" i="1"/>
  <c r="AK220" i="1"/>
  <c r="AK211" i="1"/>
  <c r="AK199" i="1"/>
  <c r="AK191" i="1"/>
  <c r="AK183" i="1"/>
  <c r="AK161" i="1"/>
  <c r="AK148" i="1"/>
  <c r="AK139" i="1"/>
  <c r="AK131" i="1"/>
  <c r="AK118" i="1"/>
  <c r="AK95" i="1"/>
  <c r="AK70" i="1"/>
  <c r="AK58" i="1"/>
  <c r="AK50" i="1"/>
  <c r="AK37" i="1"/>
  <c r="AK18" i="1"/>
  <c r="AK360" i="1"/>
  <c r="AK342" i="1"/>
  <c r="AK297" i="1"/>
  <c r="AR351" i="1"/>
  <c r="AT351" i="1"/>
  <c r="AN351" i="1"/>
  <c r="AM351" i="1"/>
  <c r="AO351" i="1"/>
  <c r="AU303" i="1"/>
  <c r="AQ303" i="1"/>
  <c r="AR303" i="1"/>
  <c r="AS303" i="1"/>
  <c r="AO303" i="1"/>
  <c r="AT303" i="1"/>
  <c r="AN303" i="1"/>
  <c r="AP303" i="1"/>
  <c r="AM303" i="1"/>
  <c r="AL303" i="1"/>
  <c r="AU274" i="1"/>
  <c r="AT274" i="1"/>
  <c r="AS274" i="1"/>
  <c r="AO274" i="1"/>
  <c r="AR274" i="1"/>
  <c r="AN274" i="1"/>
  <c r="AM274" i="1"/>
  <c r="AP274" i="1"/>
  <c r="AL274" i="1"/>
  <c r="AU235" i="1"/>
  <c r="AS235" i="1"/>
  <c r="AT235" i="1"/>
  <c r="AQ235" i="1"/>
  <c r="AR235" i="1"/>
  <c r="AP235" i="1"/>
  <c r="AO235" i="1"/>
  <c r="AM235" i="1"/>
  <c r="AN235" i="1"/>
  <c r="AL235" i="1"/>
  <c r="AU189" i="1"/>
  <c r="AS189" i="1"/>
  <c r="AR189" i="1"/>
  <c r="AQ189" i="1"/>
  <c r="AP189" i="1"/>
  <c r="AT189" i="1"/>
  <c r="AO189" i="1"/>
  <c r="AM189" i="1"/>
  <c r="AN189" i="1"/>
  <c r="AL189" i="1"/>
  <c r="AU146" i="1"/>
  <c r="AT146" i="1"/>
  <c r="AR146" i="1"/>
  <c r="AP146" i="1"/>
  <c r="AO146" i="1"/>
  <c r="AM146" i="1"/>
  <c r="AN146" i="1"/>
  <c r="AL146" i="1"/>
  <c r="AU101" i="1"/>
  <c r="AT101" i="1"/>
  <c r="AR101" i="1"/>
  <c r="AP101" i="1"/>
  <c r="AO101" i="1"/>
  <c r="AN101" i="1"/>
  <c r="AM101" i="1"/>
  <c r="AL101" i="1"/>
  <c r="AU68" i="1"/>
  <c r="AT68" i="1"/>
  <c r="AR68" i="1"/>
  <c r="AP68" i="1"/>
  <c r="AO68" i="1"/>
  <c r="AM68" i="1"/>
  <c r="AL68" i="1"/>
  <c r="AN68" i="1"/>
  <c r="AU35" i="1"/>
  <c r="AS35" i="1"/>
  <c r="AP35" i="1"/>
  <c r="AR35" i="1"/>
  <c r="AT35" i="1"/>
  <c r="AO35" i="1"/>
  <c r="AM35" i="1"/>
  <c r="AN35" i="1"/>
  <c r="AL35" i="1"/>
  <c r="AT355" i="1"/>
  <c r="AS355" i="1"/>
  <c r="AR355" i="1"/>
  <c r="AO355" i="1"/>
  <c r="AM355" i="1"/>
  <c r="AL355" i="1"/>
  <c r="AN355" i="1"/>
  <c r="AT311" i="1"/>
  <c r="AP311" i="1"/>
  <c r="AO311" i="1"/>
  <c r="AR311" i="1"/>
  <c r="AM311" i="1"/>
  <c r="AN311" i="1"/>
  <c r="AU311" i="1"/>
  <c r="AQ311" i="1"/>
  <c r="AL311" i="1"/>
  <c r="AT286" i="1"/>
  <c r="AP286" i="1"/>
  <c r="AR286" i="1"/>
  <c r="AO286" i="1"/>
  <c r="AS286" i="1"/>
  <c r="AQ286" i="1"/>
  <c r="AM286" i="1"/>
  <c r="AN286" i="1"/>
  <c r="AL286" i="1"/>
  <c r="AT234" i="1"/>
  <c r="AS234" i="1"/>
  <c r="AR234" i="1"/>
  <c r="AP234" i="1"/>
  <c r="AO234" i="1"/>
  <c r="AU234" i="1"/>
  <c r="AQ234" i="1"/>
  <c r="AN234" i="1"/>
  <c r="AM234" i="1"/>
  <c r="AL234" i="1"/>
  <c r="AT196" i="1"/>
  <c r="AP196" i="1"/>
  <c r="AU196" i="1"/>
  <c r="AR196" i="1"/>
  <c r="AO196" i="1"/>
  <c r="AN196" i="1"/>
  <c r="AL196" i="1"/>
  <c r="AM196" i="1"/>
  <c r="AT154" i="1"/>
  <c r="AU154" i="1"/>
  <c r="AR154" i="1"/>
  <c r="AQ154" i="1"/>
  <c r="AL154" i="1"/>
  <c r="AM154" i="1"/>
  <c r="AN154" i="1"/>
  <c r="AT108" i="1"/>
  <c r="AU108" i="1"/>
  <c r="AS108" i="1"/>
  <c r="AP108" i="1"/>
  <c r="AR108" i="1"/>
  <c r="AO108" i="1"/>
  <c r="AN108" i="1"/>
  <c r="AM108" i="1"/>
  <c r="AT67" i="1"/>
  <c r="AS67" i="1"/>
  <c r="AU67" i="1"/>
  <c r="AP67" i="1"/>
  <c r="AO67" i="1"/>
  <c r="AL67" i="1"/>
  <c r="AR67" i="1"/>
  <c r="AN67" i="1"/>
  <c r="AM67" i="1"/>
  <c r="AT370" i="1"/>
  <c r="AR370" i="1"/>
  <c r="AN370" i="1"/>
  <c r="AS370" i="1"/>
  <c r="AM370" i="1"/>
  <c r="AL370" i="1"/>
  <c r="AO370" i="1"/>
  <c r="AN360" i="1"/>
  <c r="AO360" i="1"/>
  <c r="AM360" i="1"/>
  <c r="AL360" i="1"/>
  <c r="AU342" i="1"/>
  <c r="AT342" i="1"/>
  <c r="AS342" i="1"/>
  <c r="AQ342" i="1"/>
  <c r="AP342" i="1"/>
  <c r="AN342" i="1"/>
  <c r="AR342" i="1"/>
  <c r="AM342" i="1"/>
  <c r="AO342" i="1"/>
  <c r="AL342" i="1"/>
  <c r="AU345" i="1"/>
  <c r="AT345" i="1"/>
  <c r="AS345" i="1"/>
  <c r="AR345" i="1"/>
  <c r="AP345" i="1"/>
  <c r="AN345" i="1"/>
  <c r="AO345" i="1"/>
  <c r="AM345" i="1"/>
  <c r="AL345" i="1"/>
  <c r="AU331" i="1"/>
  <c r="AT331" i="1"/>
  <c r="AR331" i="1"/>
  <c r="AO331" i="1"/>
  <c r="AN331" i="1"/>
  <c r="AL331" i="1"/>
  <c r="AO314" i="1"/>
  <c r="AN314" i="1"/>
  <c r="AM314" i="1"/>
  <c r="AL314" i="1"/>
  <c r="AU305" i="1"/>
  <c r="AT305" i="1"/>
  <c r="AQ305" i="1"/>
  <c r="AR305" i="1"/>
  <c r="AO305" i="1"/>
  <c r="AN305" i="1"/>
  <c r="AP305" i="1"/>
  <c r="AL305" i="1"/>
  <c r="AM305" i="1"/>
  <c r="AU297" i="1"/>
  <c r="AT297" i="1"/>
  <c r="AS297" i="1"/>
  <c r="AQ297" i="1"/>
  <c r="AO297" i="1"/>
  <c r="AN297" i="1"/>
  <c r="AM297" i="1"/>
  <c r="AL297" i="1"/>
  <c r="AR297" i="1"/>
  <c r="AU289" i="1"/>
  <c r="AT289" i="1"/>
  <c r="AP289" i="1"/>
  <c r="AR289" i="1"/>
  <c r="AO289" i="1"/>
  <c r="AN289" i="1"/>
  <c r="AL289" i="1"/>
  <c r="AM289" i="1"/>
  <c r="AU279" i="1"/>
  <c r="AT279" i="1"/>
  <c r="AR279" i="1"/>
  <c r="AP279" i="1"/>
  <c r="AO279" i="1"/>
  <c r="AN279" i="1"/>
  <c r="AM279" i="1"/>
  <c r="AL279" i="1"/>
  <c r="AU262" i="1"/>
  <c r="AS262" i="1"/>
  <c r="AQ262" i="1"/>
  <c r="AR262" i="1"/>
  <c r="AP262" i="1"/>
  <c r="AO262" i="1"/>
  <c r="AN262" i="1"/>
  <c r="AT262" i="1"/>
  <c r="AM262" i="1"/>
  <c r="AL262" i="1"/>
  <c r="AT254" i="1"/>
  <c r="AR254" i="1"/>
  <c r="AP254" i="1"/>
  <c r="AO254" i="1"/>
  <c r="AN254" i="1"/>
  <c r="AL254" i="1"/>
  <c r="AM254" i="1"/>
  <c r="AU245" i="1"/>
  <c r="AS245" i="1"/>
  <c r="AR245" i="1"/>
  <c r="AO245" i="1"/>
  <c r="AN245" i="1"/>
  <c r="AP245" i="1"/>
  <c r="AT245" i="1"/>
  <c r="AL245" i="1"/>
  <c r="AM245" i="1"/>
  <c r="AU237" i="1"/>
  <c r="AT237" i="1"/>
  <c r="AR237" i="1"/>
  <c r="AQ237" i="1"/>
  <c r="AS237" i="1"/>
  <c r="AO237" i="1"/>
  <c r="AN237" i="1"/>
  <c r="AM237" i="1"/>
  <c r="AP237" i="1"/>
  <c r="AL237" i="1"/>
  <c r="AN229" i="1"/>
  <c r="AL229" i="1"/>
  <c r="AM229" i="1"/>
  <c r="AU220" i="1"/>
  <c r="AT220" i="1"/>
  <c r="AR220" i="1"/>
  <c r="AQ220" i="1"/>
  <c r="AP220" i="1"/>
  <c r="AO220" i="1"/>
  <c r="AN220" i="1"/>
  <c r="AS220" i="1"/>
  <c r="AM220" i="1"/>
  <c r="AL220" i="1"/>
  <c r="AR211" i="1"/>
  <c r="AQ211" i="1"/>
  <c r="AP211" i="1"/>
  <c r="AT211" i="1"/>
  <c r="AO211" i="1"/>
  <c r="AN211" i="1"/>
  <c r="AL211" i="1"/>
  <c r="AM211" i="1"/>
  <c r="AU199" i="1"/>
  <c r="AT199" i="1"/>
  <c r="AR199" i="1"/>
  <c r="AQ199" i="1"/>
  <c r="AP199" i="1"/>
  <c r="AO199" i="1"/>
  <c r="AN199" i="1"/>
  <c r="AM199" i="1"/>
  <c r="AL199" i="1"/>
  <c r="AU191" i="1"/>
  <c r="AS191" i="1"/>
  <c r="AR191" i="1"/>
  <c r="AQ191" i="1"/>
  <c r="AT191" i="1"/>
  <c r="AP191" i="1"/>
  <c r="AO191" i="1"/>
  <c r="AN191" i="1"/>
  <c r="AM191" i="1"/>
  <c r="AL191" i="1"/>
  <c r="AU183" i="1"/>
  <c r="AT183" i="1"/>
  <c r="AR183" i="1"/>
  <c r="AP183" i="1"/>
  <c r="AO183" i="1"/>
  <c r="AN183" i="1"/>
  <c r="AM183" i="1"/>
  <c r="AL183" i="1"/>
  <c r="AU175" i="1"/>
  <c r="AR175" i="1"/>
  <c r="AP175" i="1"/>
  <c r="AT175" i="1"/>
  <c r="AO175" i="1"/>
  <c r="AN175" i="1"/>
  <c r="AM175" i="1"/>
  <c r="AL175" i="1"/>
  <c r="AU161" i="1"/>
  <c r="AT161" i="1"/>
  <c r="AS161" i="1"/>
  <c r="AR161" i="1"/>
  <c r="AP161" i="1"/>
  <c r="AO161" i="1"/>
  <c r="AN161" i="1"/>
  <c r="AL161" i="1"/>
  <c r="AM161" i="1"/>
  <c r="AR148" i="1"/>
  <c r="AT148" i="1"/>
  <c r="AP148" i="1"/>
  <c r="AO148" i="1"/>
  <c r="AN148" i="1"/>
  <c r="AM148" i="1"/>
  <c r="AL148" i="1"/>
  <c r="AU139" i="1"/>
  <c r="AR139" i="1"/>
  <c r="AQ139" i="1"/>
  <c r="AP139" i="1"/>
  <c r="AO139" i="1"/>
  <c r="AN139" i="1"/>
  <c r="AT139" i="1"/>
  <c r="AS139" i="1"/>
  <c r="AM139" i="1"/>
  <c r="AL139" i="1"/>
  <c r="AU131" i="1"/>
  <c r="AS131" i="1"/>
  <c r="AR131" i="1"/>
  <c r="AQ131" i="1"/>
  <c r="AT131" i="1"/>
  <c r="AP131" i="1"/>
  <c r="AO131" i="1"/>
  <c r="AN131" i="1"/>
  <c r="AM131" i="1"/>
  <c r="AL131" i="1"/>
  <c r="AU118" i="1"/>
  <c r="AR118" i="1"/>
  <c r="AS118" i="1"/>
  <c r="AT118" i="1"/>
  <c r="AQ118" i="1"/>
  <c r="AP118" i="1"/>
  <c r="AO118" i="1"/>
  <c r="AN118" i="1"/>
  <c r="AM118" i="1"/>
  <c r="AL118" i="1"/>
  <c r="AU103" i="1"/>
  <c r="AS103" i="1"/>
  <c r="AR103" i="1"/>
  <c r="AQ103" i="1"/>
  <c r="AP103" i="1"/>
  <c r="AT103" i="1"/>
  <c r="AO103" i="1"/>
  <c r="AN103" i="1"/>
  <c r="AM103" i="1"/>
  <c r="AL103" i="1"/>
  <c r="AU95" i="1"/>
  <c r="AS95" i="1"/>
  <c r="AR95" i="1"/>
  <c r="AP95" i="1"/>
  <c r="AT95" i="1"/>
  <c r="AO95" i="1"/>
  <c r="AM95" i="1"/>
  <c r="AN95" i="1"/>
  <c r="AL95" i="1"/>
  <c r="AR86" i="1"/>
  <c r="AT86" i="1"/>
  <c r="AP86" i="1"/>
  <c r="AO86" i="1"/>
  <c r="AM86" i="1"/>
  <c r="AN86" i="1"/>
  <c r="AL86" i="1"/>
  <c r="AU78" i="1"/>
  <c r="AT78" i="1"/>
  <c r="AR78" i="1"/>
  <c r="AS78" i="1"/>
  <c r="AO78" i="1"/>
  <c r="AN78" i="1"/>
  <c r="AM78" i="1"/>
  <c r="AL78" i="1"/>
  <c r="AU70" i="1"/>
  <c r="AT70" i="1"/>
  <c r="AR70" i="1"/>
  <c r="AQ70" i="1"/>
  <c r="AP70" i="1"/>
  <c r="AS70" i="1"/>
  <c r="AO70" i="1"/>
  <c r="AN70" i="1"/>
  <c r="AM70" i="1"/>
  <c r="AL70" i="1"/>
  <c r="AT58" i="1"/>
  <c r="AR58" i="1"/>
  <c r="AO58" i="1"/>
  <c r="AN58" i="1"/>
  <c r="AM58" i="1"/>
  <c r="AS50" i="1"/>
  <c r="AT50" i="1"/>
  <c r="AR50" i="1"/>
  <c r="AP50" i="1"/>
  <c r="AO50" i="1"/>
  <c r="AN50" i="1"/>
  <c r="AM50" i="1"/>
  <c r="AL50" i="1"/>
  <c r="AU37" i="1"/>
  <c r="AT37" i="1"/>
  <c r="AR37" i="1"/>
  <c r="AP37" i="1"/>
  <c r="AO37" i="1"/>
  <c r="AN37" i="1"/>
  <c r="AL37" i="1"/>
  <c r="AM37" i="1"/>
  <c r="AU28" i="1"/>
  <c r="AT28" i="1"/>
  <c r="AR28" i="1"/>
  <c r="AP28" i="1"/>
  <c r="AS28" i="1"/>
  <c r="AO28" i="1"/>
  <c r="AQ28" i="1"/>
  <c r="AN28" i="1"/>
  <c r="AM28" i="1"/>
  <c r="AL28" i="1"/>
  <c r="AU18" i="1"/>
  <c r="AR18" i="1"/>
  <c r="AT18" i="1"/>
  <c r="AP18" i="1"/>
  <c r="AO18" i="1"/>
  <c r="AQ18" i="1"/>
  <c r="AN18" i="1"/>
  <c r="AL18" i="1"/>
  <c r="AM18" i="1"/>
  <c r="AK371" i="1"/>
  <c r="AK361" i="1"/>
  <c r="AK343" i="1"/>
  <c r="AK346" i="1"/>
  <c r="AK332" i="1"/>
  <c r="AK319" i="1"/>
  <c r="AK306" i="1"/>
  <c r="AK298" i="1"/>
  <c r="AK290" i="1"/>
  <c r="AK280" i="1"/>
  <c r="AK263" i="1"/>
  <c r="AK255" i="1"/>
  <c r="AK246" i="1"/>
  <c r="AK238" i="1"/>
  <c r="AK230" i="1"/>
  <c r="AK221" i="1"/>
  <c r="AK212" i="1"/>
  <c r="AK200" i="1"/>
  <c r="AK192" i="1"/>
  <c r="AK184" i="1"/>
  <c r="AK176" i="1"/>
  <c r="AK162" i="1"/>
  <c r="AK149" i="1"/>
  <c r="AK140" i="1"/>
  <c r="AK132" i="1"/>
  <c r="AK119" i="1"/>
  <c r="AK104" i="1"/>
  <c r="AK96" i="1"/>
  <c r="AK87" i="1"/>
  <c r="AK79" i="1"/>
  <c r="AK71" i="1"/>
  <c r="AK59" i="1"/>
  <c r="AK51" i="1"/>
  <c r="AK38" i="1"/>
  <c r="AK29" i="1"/>
  <c r="AK19" i="1"/>
  <c r="AK10" i="1"/>
  <c r="AK2" i="1"/>
  <c r="AR368" i="1"/>
  <c r="AS368" i="1"/>
  <c r="AO368" i="1"/>
  <c r="AT368" i="1"/>
  <c r="AN368" i="1"/>
  <c r="AM368" i="1"/>
  <c r="AL368" i="1"/>
  <c r="AU328" i="1"/>
  <c r="AT328" i="1"/>
  <c r="AP328" i="1"/>
  <c r="AR328" i="1"/>
  <c r="AN328" i="1"/>
  <c r="AM328" i="1"/>
  <c r="AO328" i="1"/>
  <c r="AL328" i="1"/>
  <c r="AU260" i="1"/>
  <c r="AS260" i="1"/>
  <c r="AR260" i="1"/>
  <c r="AT260" i="1"/>
  <c r="AP260" i="1"/>
  <c r="AO260" i="1"/>
  <c r="AN260" i="1"/>
  <c r="AM260" i="1"/>
  <c r="AL260" i="1"/>
  <c r="AU227" i="1"/>
  <c r="AS227" i="1"/>
  <c r="AQ227" i="1"/>
  <c r="AP227" i="1"/>
  <c r="AT227" i="1"/>
  <c r="AR227" i="1"/>
  <c r="AO227" i="1"/>
  <c r="AM227" i="1"/>
  <c r="AN227" i="1"/>
  <c r="AL227" i="1"/>
  <c r="AT197" i="1"/>
  <c r="AO197" i="1"/>
  <c r="AM197" i="1"/>
  <c r="AN197" i="1"/>
  <c r="AR197" i="1"/>
  <c r="AL197" i="1"/>
  <c r="AU159" i="1"/>
  <c r="AP159" i="1"/>
  <c r="AT159" i="1"/>
  <c r="AO159" i="1"/>
  <c r="AM159" i="1"/>
  <c r="AR159" i="1"/>
  <c r="AN159" i="1"/>
  <c r="AL159" i="1"/>
  <c r="AS109" i="1"/>
  <c r="AT109" i="1"/>
  <c r="AP109" i="1"/>
  <c r="AO109" i="1"/>
  <c r="AM109" i="1"/>
  <c r="AR109" i="1"/>
  <c r="AN109" i="1"/>
  <c r="AL109" i="1"/>
  <c r="AU76" i="1"/>
  <c r="AS76" i="1"/>
  <c r="AT76" i="1"/>
  <c r="AQ76" i="1"/>
  <c r="AP76" i="1"/>
  <c r="AO76" i="1"/>
  <c r="AM76" i="1"/>
  <c r="AL76" i="1"/>
  <c r="AR76" i="1"/>
  <c r="AN76" i="1"/>
  <c r="AT48" i="1"/>
  <c r="AR48" i="1"/>
  <c r="AQ48" i="1"/>
  <c r="AP48" i="1"/>
  <c r="AO48" i="1"/>
  <c r="AM48" i="1"/>
  <c r="AL48" i="1"/>
  <c r="AN48" i="1"/>
  <c r="AT367" i="1"/>
  <c r="AS367" i="1"/>
  <c r="AR367" i="1"/>
  <c r="AO367" i="1"/>
  <c r="AN367" i="1"/>
  <c r="AM367" i="1"/>
  <c r="AL367" i="1"/>
  <c r="AT350" i="1"/>
  <c r="AS350" i="1"/>
  <c r="AP350" i="1"/>
  <c r="AR350" i="1"/>
  <c r="AO350" i="1"/>
  <c r="AU350" i="1"/>
  <c r="AN350" i="1"/>
  <c r="AL350" i="1"/>
  <c r="AT302" i="1"/>
  <c r="AS302" i="1"/>
  <c r="AR302" i="1"/>
  <c r="AP302" i="1"/>
  <c r="AU302" i="1"/>
  <c r="AO302" i="1"/>
  <c r="AQ302" i="1"/>
  <c r="AM302" i="1"/>
  <c r="AL302" i="1"/>
  <c r="AN302" i="1"/>
  <c r="AT259" i="1"/>
  <c r="AU259" i="1"/>
  <c r="AR259" i="1"/>
  <c r="AP259" i="1"/>
  <c r="AO259" i="1"/>
  <c r="AM259" i="1"/>
  <c r="AL259" i="1"/>
  <c r="AN259" i="1"/>
  <c r="AT225" i="1"/>
  <c r="AU225" i="1"/>
  <c r="AP225" i="1"/>
  <c r="AS225" i="1"/>
  <c r="AR225" i="1"/>
  <c r="AO225" i="1"/>
  <c r="AL225" i="1"/>
  <c r="AQ225" i="1"/>
  <c r="AM225" i="1"/>
  <c r="AN225" i="1"/>
  <c r="AT188" i="1"/>
  <c r="AU188" i="1"/>
  <c r="AP188" i="1"/>
  <c r="AO188" i="1"/>
  <c r="AR188" i="1"/>
  <c r="AL188" i="1"/>
  <c r="AN188" i="1"/>
  <c r="AM188" i="1"/>
  <c r="AT145" i="1"/>
  <c r="AU145" i="1"/>
  <c r="AP145" i="1"/>
  <c r="AO145" i="1"/>
  <c r="AQ145" i="1"/>
  <c r="AL145" i="1"/>
  <c r="AN145" i="1"/>
  <c r="AR145" i="1"/>
  <c r="AM145" i="1"/>
  <c r="AT100" i="1"/>
  <c r="AP100" i="1"/>
  <c r="AQ100" i="1"/>
  <c r="AO100" i="1"/>
  <c r="AU100" i="1"/>
  <c r="AS100" i="1"/>
  <c r="AR100" i="1"/>
  <c r="AN100" i="1"/>
  <c r="AL100" i="1"/>
  <c r="AM100" i="1"/>
  <c r="AT75" i="1"/>
  <c r="AU75" i="1"/>
  <c r="AP75" i="1"/>
  <c r="AS75" i="1"/>
  <c r="AR75" i="1"/>
  <c r="AO75" i="1"/>
  <c r="AQ75" i="1"/>
  <c r="AN75" i="1"/>
  <c r="AL75" i="1"/>
  <c r="AM75" i="1"/>
  <c r="AT47" i="1"/>
  <c r="AP47" i="1"/>
  <c r="AR47" i="1"/>
  <c r="AQ47" i="1"/>
  <c r="AO47" i="1"/>
  <c r="AM47" i="1"/>
  <c r="AL47" i="1"/>
  <c r="AN47" i="1"/>
  <c r="AT23" i="1"/>
  <c r="AP23" i="1"/>
  <c r="AO23" i="1"/>
  <c r="AU23" i="1"/>
  <c r="AR23" i="1"/>
  <c r="AM23" i="1"/>
  <c r="AL23" i="1"/>
  <c r="AS23" i="1"/>
  <c r="AN23" i="1"/>
  <c r="AT6" i="1"/>
  <c r="AS6" i="1"/>
  <c r="AO6" i="1"/>
  <c r="AN6" i="1"/>
  <c r="AM6" i="1"/>
  <c r="AR6" i="1"/>
  <c r="AT369" i="1"/>
  <c r="AR369" i="1"/>
  <c r="AS369" i="1"/>
  <c r="AN369" i="1"/>
  <c r="AO369" i="1"/>
  <c r="AM369" i="1"/>
  <c r="AL369" i="1"/>
  <c r="AT359" i="1"/>
  <c r="AR359" i="1"/>
  <c r="AP359" i="1"/>
  <c r="AS359" i="1"/>
  <c r="AU359" i="1"/>
  <c r="AN359" i="1"/>
  <c r="AM359" i="1"/>
  <c r="AL359" i="1"/>
  <c r="AO359" i="1"/>
  <c r="AT341" i="1"/>
  <c r="AU341" i="1"/>
  <c r="AP341" i="1"/>
  <c r="AN341" i="1"/>
  <c r="AR341" i="1"/>
  <c r="AM341" i="1"/>
  <c r="AO341" i="1"/>
  <c r="AL341" i="1"/>
  <c r="AT344" i="1"/>
  <c r="AU344" i="1"/>
  <c r="AQ344" i="1"/>
  <c r="AS344" i="1"/>
  <c r="AR344" i="1"/>
  <c r="AP344" i="1"/>
  <c r="AN344" i="1"/>
  <c r="AO344" i="1"/>
  <c r="AM344" i="1"/>
  <c r="AL344" i="1"/>
  <c r="AT329" i="1"/>
  <c r="AU329" i="1"/>
  <c r="AP329" i="1"/>
  <c r="AN329" i="1"/>
  <c r="AO329" i="1"/>
  <c r="AM329" i="1"/>
  <c r="AR329" i="1"/>
  <c r="AL329" i="1"/>
  <c r="AT313" i="1"/>
  <c r="AR313" i="1"/>
  <c r="AQ313" i="1"/>
  <c r="AS313" i="1"/>
  <c r="AN313" i="1"/>
  <c r="AO313" i="1"/>
  <c r="AP313" i="1"/>
  <c r="AM313" i="1"/>
  <c r="AL313" i="1"/>
  <c r="AT304" i="1"/>
  <c r="AQ304" i="1"/>
  <c r="AR304" i="1"/>
  <c r="AU304" i="1"/>
  <c r="AS304" i="1"/>
  <c r="AN304" i="1"/>
  <c r="AP304" i="1"/>
  <c r="AM304" i="1"/>
  <c r="AO304" i="1"/>
  <c r="AL304" i="1"/>
  <c r="AT296" i="1"/>
  <c r="AU296" i="1"/>
  <c r="AN296" i="1"/>
  <c r="AP296" i="1"/>
  <c r="AO296" i="1"/>
  <c r="AR296" i="1"/>
  <c r="AN288" i="1"/>
  <c r="AO288" i="1"/>
  <c r="AM288" i="1"/>
  <c r="AL288" i="1"/>
  <c r="AT275" i="1"/>
  <c r="AS275" i="1"/>
  <c r="AR275" i="1"/>
  <c r="AQ275" i="1"/>
  <c r="AP275" i="1"/>
  <c r="AU275" i="1"/>
  <c r="AN275" i="1"/>
  <c r="AM275" i="1"/>
  <c r="AO275" i="1"/>
  <c r="AL275" i="1"/>
  <c r="AT261" i="1"/>
  <c r="AU261" i="1"/>
  <c r="AR261" i="1"/>
  <c r="AP261" i="1"/>
  <c r="AN261" i="1"/>
  <c r="AO261" i="1"/>
  <c r="AM261" i="1"/>
  <c r="AL261" i="1"/>
  <c r="AT253" i="1"/>
  <c r="AQ253" i="1"/>
  <c r="AR253" i="1"/>
  <c r="AP253" i="1"/>
  <c r="AO253" i="1"/>
  <c r="AN253" i="1"/>
  <c r="AM253" i="1"/>
  <c r="AL253" i="1"/>
  <c r="AT244" i="1"/>
  <c r="AU244" i="1"/>
  <c r="AO244" i="1"/>
  <c r="AP244" i="1"/>
  <c r="AN244" i="1"/>
  <c r="AM244" i="1"/>
  <c r="AR244" i="1"/>
  <c r="AL244" i="1"/>
  <c r="AT236" i="1"/>
  <c r="AU236" i="1"/>
  <c r="AQ236" i="1"/>
  <c r="AR236" i="1"/>
  <c r="AO236" i="1"/>
  <c r="AN236" i="1"/>
  <c r="AP236" i="1"/>
  <c r="AM236" i="1"/>
  <c r="AL236" i="1"/>
  <c r="AT228" i="1"/>
  <c r="AS228" i="1"/>
  <c r="AQ228" i="1"/>
  <c r="AO228" i="1"/>
  <c r="AR228" i="1"/>
  <c r="AP228" i="1"/>
  <c r="AN228" i="1"/>
  <c r="AU228" i="1"/>
  <c r="AL228" i="1"/>
  <c r="AM228" i="1"/>
  <c r="AT219" i="1"/>
  <c r="AU219" i="1"/>
  <c r="AP219" i="1"/>
  <c r="AO219" i="1"/>
  <c r="AN219" i="1"/>
  <c r="AR219" i="1"/>
  <c r="AM219" i="1"/>
  <c r="AL219" i="1"/>
  <c r="AT210" i="1"/>
  <c r="AU210" i="1"/>
  <c r="AS210" i="1"/>
  <c r="AQ210" i="1"/>
  <c r="AR210" i="1"/>
  <c r="AO210" i="1"/>
  <c r="AN210" i="1"/>
  <c r="AP210" i="1"/>
  <c r="AM210" i="1"/>
  <c r="AL210" i="1"/>
  <c r="AT198" i="1"/>
  <c r="AL198" i="1"/>
  <c r="AT190" i="1"/>
  <c r="AU190" i="1"/>
  <c r="AR190" i="1"/>
  <c r="AQ190" i="1"/>
  <c r="AS190" i="1"/>
  <c r="AT182" i="1"/>
  <c r="AU182" i="1"/>
  <c r="AO182" i="1"/>
  <c r="AR182" i="1"/>
  <c r="AP182" i="1"/>
  <c r="AN182" i="1"/>
  <c r="AM182" i="1"/>
  <c r="AL182" i="1"/>
  <c r="AT174" i="1"/>
  <c r="AU174" i="1"/>
  <c r="AR174" i="1"/>
  <c r="AP174" i="1"/>
  <c r="AO174" i="1"/>
  <c r="AN174" i="1"/>
  <c r="AM174" i="1"/>
  <c r="AL174" i="1"/>
  <c r="AT160" i="1"/>
  <c r="AU160" i="1"/>
  <c r="AS160" i="1"/>
  <c r="AR160" i="1"/>
  <c r="AO160" i="1"/>
  <c r="AP160" i="1"/>
  <c r="AN160" i="1"/>
  <c r="AL160" i="1"/>
  <c r="AM160" i="1"/>
  <c r="AM147" i="1"/>
  <c r="AL147" i="1"/>
  <c r="AT138" i="1"/>
  <c r="AQ138" i="1"/>
  <c r="AP138" i="1"/>
  <c r="AU138" i="1"/>
  <c r="AS138" i="1"/>
  <c r="AO138" i="1"/>
  <c r="AR138" i="1"/>
  <c r="AN138" i="1"/>
  <c r="AM138" i="1"/>
  <c r="AL138" i="1"/>
  <c r="AT125" i="1"/>
  <c r="AR125" i="1"/>
  <c r="AQ125" i="1"/>
  <c r="AU125" i="1"/>
  <c r="AS125" i="1"/>
  <c r="AP125" i="1"/>
  <c r="AO125" i="1"/>
  <c r="AN125" i="1"/>
  <c r="AM125" i="1"/>
  <c r="AL125" i="1"/>
  <c r="AT117" i="1"/>
  <c r="AQ117" i="1"/>
  <c r="AP117" i="1"/>
  <c r="AO117" i="1"/>
  <c r="AN117" i="1"/>
  <c r="AS117" i="1"/>
  <c r="AL117" i="1"/>
  <c r="AM117" i="1"/>
  <c r="AR117" i="1"/>
  <c r="AT102" i="1"/>
  <c r="AU102" i="1"/>
  <c r="AR102" i="1"/>
  <c r="AQ102" i="1"/>
  <c r="AP102" i="1"/>
  <c r="AO102" i="1"/>
  <c r="AS102" i="1"/>
  <c r="AN102" i="1"/>
  <c r="AM102" i="1"/>
  <c r="AL102" i="1"/>
  <c r="AT94" i="1"/>
  <c r="AS94" i="1"/>
  <c r="AU94" i="1"/>
  <c r="AP94" i="1"/>
  <c r="AO94" i="1"/>
  <c r="AR94" i="1"/>
  <c r="AN94" i="1"/>
  <c r="AM94" i="1"/>
  <c r="AL94" i="1"/>
  <c r="AM85" i="1"/>
  <c r="AN85" i="1"/>
  <c r="AL85" i="1"/>
  <c r="AT77" i="1"/>
  <c r="AS77" i="1"/>
  <c r="AU77" i="1"/>
  <c r="AP77" i="1"/>
  <c r="AO77" i="1"/>
  <c r="AR77" i="1"/>
  <c r="AN77" i="1"/>
  <c r="AL77" i="1"/>
  <c r="AM77" i="1"/>
  <c r="AT69" i="1"/>
  <c r="AS69" i="1"/>
  <c r="AR69" i="1"/>
  <c r="AQ69" i="1"/>
  <c r="AP69" i="1"/>
  <c r="AU69" i="1"/>
  <c r="AO69" i="1"/>
  <c r="AM69" i="1"/>
  <c r="AN69" i="1"/>
  <c r="AL69" i="1"/>
  <c r="AT57" i="1"/>
  <c r="AS57" i="1"/>
  <c r="AU57" i="1"/>
  <c r="AP57" i="1"/>
  <c r="AR57" i="1"/>
  <c r="AO57" i="1"/>
  <c r="AM57" i="1"/>
  <c r="AN57" i="1"/>
  <c r="AL57" i="1"/>
  <c r="AT49" i="1"/>
  <c r="AU49" i="1"/>
  <c r="AR49" i="1"/>
  <c r="AQ49" i="1"/>
  <c r="AP49" i="1"/>
  <c r="AO49" i="1"/>
  <c r="AM49" i="1"/>
  <c r="AN49" i="1"/>
  <c r="AL49" i="1"/>
  <c r="AT36" i="1"/>
  <c r="AS36" i="1"/>
  <c r="AU36" i="1"/>
  <c r="AP36" i="1"/>
  <c r="AO36" i="1"/>
  <c r="AR36" i="1"/>
  <c r="AM36" i="1"/>
  <c r="AN36" i="1"/>
  <c r="AL36" i="1"/>
  <c r="AU25" i="1"/>
  <c r="AT25" i="1"/>
  <c r="AR25" i="1"/>
  <c r="AP25" i="1"/>
  <c r="AS25" i="1"/>
  <c r="AO25" i="1"/>
  <c r="AN25" i="1"/>
  <c r="AM25" i="1"/>
  <c r="AL25" i="1"/>
  <c r="AT17" i="1"/>
  <c r="AP17" i="1"/>
  <c r="AR17" i="1"/>
  <c r="AO17" i="1"/>
  <c r="AN17" i="1"/>
  <c r="AM17" i="1"/>
  <c r="AL17" i="1"/>
  <c r="AT8" i="1"/>
  <c r="AS8" i="1"/>
  <c r="AR8" i="1"/>
  <c r="AP8" i="1"/>
  <c r="AO8" i="1"/>
  <c r="AM8" i="1"/>
  <c r="AN8" i="1"/>
  <c r="AL8" i="1"/>
  <c r="AK362" i="1"/>
  <c r="AK352" i="1"/>
  <c r="AK347" i="1"/>
  <c r="AK333" i="1"/>
  <c r="AK320" i="1"/>
  <c r="AK307" i="1"/>
  <c r="AK299" i="1"/>
  <c r="AK291" i="1"/>
  <c r="AK281" i="1"/>
  <c r="AK268" i="1"/>
  <c r="AK256" i="1"/>
  <c r="AK247" i="1"/>
  <c r="AK239" i="1"/>
  <c r="AK231" i="1"/>
  <c r="AK222" i="1"/>
  <c r="AK213" i="1"/>
  <c r="AK201" i="1"/>
  <c r="AK193" i="1"/>
  <c r="AK185" i="1"/>
  <c r="AK177" i="1"/>
  <c r="AK163" i="1"/>
  <c r="AK150" i="1"/>
  <c r="AK141" i="1"/>
  <c r="AK133" i="1"/>
  <c r="AK120" i="1"/>
  <c r="AK105" i="1"/>
  <c r="AK97" i="1"/>
  <c r="AK88" i="1"/>
  <c r="AK80" i="1"/>
  <c r="AK72" i="1"/>
  <c r="AK60" i="1"/>
  <c r="AK52" i="1"/>
  <c r="AK39" i="1"/>
  <c r="AK30" i="1"/>
  <c r="AK20" i="1"/>
  <c r="AK11" i="1"/>
  <c r="AK3" i="1"/>
  <c r="AU340" i="1"/>
  <c r="AT340" i="1"/>
  <c r="AS340" i="1"/>
  <c r="AR340" i="1"/>
  <c r="AP340" i="1"/>
  <c r="AN340" i="1"/>
  <c r="AO340" i="1"/>
  <c r="AM340" i="1"/>
  <c r="AL340" i="1"/>
  <c r="AU295" i="1"/>
  <c r="AT295" i="1"/>
  <c r="AR295" i="1"/>
  <c r="AO295" i="1"/>
  <c r="AP295" i="1"/>
  <c r="AN295" i="1"/>
  <c r="AM295" i="1"/>
  <c r="AL295" i="1"/>
  <c r="AO252" i="1"/>
  <c r="AN252" i="1"/>
  <c r="AU217" i="1"/>
  <c r="AT217" i="1"/>
  <c r="AQ217" i="1"/>
  <c r="AP217" i="1"/>
  <c r="AO217" i="1"/>
  <c r="AM217" i="1"/>
  <c r="AN217" i="1"/>
  <c r="AR217" i="1"/>
  <c r="AL217" i="1"/>
  <c r="AU181" i="1"/>
  <c r="AT181" i="1"/>
  <c r="AP181" i="1"/>
  <c r="AO181" i="1"/>
  <c r="AR181" i="1"/>
  <c r="AM181" i="1"/>
  <c r="AN181" i="1"/>
  <c r="AL181" i="1"/>
  <c r="AU137" i="1"/>
  <c r="AS137" i="1"/>
  <c r="AT137" i="1"/>
  <c r="AQ137" i="1"/>
  <c r="AP137" i="1"/>
  <c r="AO137" i="1"/>
  <c r="AR137" i="1"/>
  <c r="AM137" i="1"/>
  <c r="AN137" i="1"/>
  <c r="AL137" i="1"/>
  <c r="AU92" i="1"/>
  <c r="AT92" i="1"/>
  <c r="AQ92" i="1"/>
  <c r="AP92" i="1"/>
  <c r="AO92" i="1"/>
  <c r="AR92" i="1"/>
  <c r="AM92" i="1"/>
  <c r="AN92" i="1"/>
  <c r="AL92" i="1"/>
  <c r="AU56" i="1"/>
  <c r="AS56" i="1"/>
  <c r="AP56" i="1"/>
  <c r="AR56" i="1"/>
  <c r="AO56" i="1"/>
  <c r="AT56" i="1"/>
  <c r="AM56" i="1"/>
  <c r="AN56" i="1"/>
  <c r="AL56" i="1"/>
  <c r="AU24" i="1"/>
  <c r="AS24" i="1"/>
  <c r="AT24" i="1"/>
  <c r="AP24" i="1"/>
  <c r="AO24" i="1"/>
  <c r="AM24" i="1"/>
  <c r="AR24" i="1"/>
  <c r="AN24" i="1"/>
  <c r="AL24" i="1"/>
  <c r="AT339" i="1"/>
  <c r="AU339" i="1"/>
  <c r="AS339" i="1"/>
  <c r="AP339" i="1"/>
  <c r="AR339" i="1"/>
  <c r="AO339" i="1"/>
  <c r="AM339" i="1"/>
  <c r="AN339" i="1"/>
  <c r="AL339" i="1"/>
  <c r="AT294" i="1"/>
  <c r="AP294" i="1"/>
  <c r="AR294" i="1"/>
  <c r="AO294" i="1"/>
  <c r="AM294" i="1"/>
  <c r="AN294" i="1"/>
  <c r="AL294" i="1"/>
  <c r="AT251" i="1"/>
  <c r="AP251" i="1"/>
  <c r="AR251" i="1"/>
  <c r="AO251" i="1"/>
  <c r="AQ251" i="1"/>
  <c r="AM251" i="1"/>
  <c r="AN251" i="1"/>
  <c r="AL251" i="1"/>
  <c r="AT216" i="1"/>
  <c r="AU216" i="1"/>
  <c r="AP216" i="1"/>
  <c r="AO216" i="1"/>
  <c r="AR216" i="1"/>
  <c r="AN216" i="1"/>
  <c r="AM216" i="1"/>
  <c r="AL216" i="1"/>
  <c r="AT180" i="1"/>
  <c r="AP180" i="1"/>
  <c r="AR180" i="1"/>
  <c r="AO180" i="1"/>
  <c r="AU180" i="1"/>
  <c r="AM180" i="1"/>
  <c r="AL180" i="1"/>
  <c r="AN180" i="1"/>
  <c r="AT136" i="1"/>
  <c r="AU136" i="1"/>
  <c r="AS136" i="1"/>
  <c r="AP136" i="1"/>
  <c r="AR136" i="1"/>
  <c r="AQ136" i="1"/>
  <c r="AO136" i="1"/>
  <c r="AL136" i="1"/>
  <c r="AN136" i="1"/>
  <c r="AM136" i="1"/>
  <c r="AT83" i="1"/>
  <c r="AS83" i="1"/>
  <c r="AP83" i="1"/>
  <c r="AR83" i="1"/>
  <c r="AO83" i="1"/>
  <c r="AQ83" i="1"/>
  <c r="AU83" i="1"/>
  <c r="AN83" i="1"/>
  <c r="AM83" i="1"/>
  <c r="AL83" i="1"/>
  <c r="AU215" i="1"/>
  <c r="AT215" i="1"/>
  <c r="AP215" i="1"/>
  <c r="AR215" i="1"/>
  <c r="AO215" i="1"/>
  <c r="AN215" i="1"/>
  <c r="AL215" i="1"/>
  <c r="AM215" i="1"/>
  <c r="AU187" i="1"/>
  <c r="AR187" i="1"/>
  <c r="AT187" i="1"/>
  <c r="AP187" i="1"/>
  <c r="AL187" i="1"/>
  <c r="AO187" i="1"/>
  <c r="AN187" i="1"/>
  <c r="AM187" i="1"/>
  <c r="AS153" i="1"/>
  <c r="AU153" i="1"/>
  <c r="AR153" i="1"/>
  <c r="AT153" i="1"/>
  <c r="AP153" i="1"/>
  <c r="AQ153" i="1"/>
  <c r="AL153" i="1"/>
  <c r="AM153" i="1"/>
  <c r="AN153" i="1"/>
  <c r="AO153" i="1"/>
  <c r="AS122" i="1"/>
  <c r="AU122" i="1"/>
  <c r="AT122" i="1"/>
  <c r="AR122" i="1"/>
  <c r="AQ122" i="1"/>
  <c r="AO122" i="1"/>
  <c r="AP122" i="1"/>
  <c r="AL122" i="1"/>
  <c r="AN122" i="1"/>
  <c r="AM122" i="1"/>
  <c r="AR90" i="1"/>
  <c r="AT90" i="1"/>
  <c r="AP90" i="1"/>
  <c r="AN90" i="1"/>
  <c r="AL90" i="1"/>
  <c r="AO90" i="1"/>
  <c r="AM90" i="1"/>
  <c r="AS66" i="1"/>
  <c r="AU66" i="1"/>
  <c r="AT66" i="1"/>
  <c r="AR66" i="1"/>
  <c r="AN66" i="1"/>
  <c r="AP66" i="1"/>
  <c r="AO66" i="1"/>
  <c r="AL66" i="1"/>
  <c r="AM66" i="1"/>
  <c r="AR32" i="1"/>
  <c r="AN32" i="1"/>
  <c r="AT32" i="1"/>
  <c r="AL32" i="1"/>
  <c r="AM32" i="1"/>
  <c r="AP32" i="1"/>
  <c r="AO32" i="1"/>
  <c r="AU14" i="1"/>
  <c r="AR14" i="1"/>
  <c r="AT14" i="1"/>
  <c r="AN14" i="1"/>
  <c r="AL14" i="1"/>
  <c r="AO14" i="1"/>
  <c r="AM14" i="1"/>
  <c r="AK355" i="1"/>
  <c r="AK327" i="1"/>
  <c r="AK294" i="1"/>
  <c r="AK259" i="1"/>
  <c r="AK234" i="1"/>
  <c r="AK208" i="1"/>
  <c r="AK180" i="1"/>
  <c r="AK145" i="1"/>
  <c r="AK100" i="1"/>
  <c r="AK75" i="1"/>
  <c r="AK47" i="1"/>
  <c r="AK15" i="1"/>
  <c r="AU334" i="1"/>
  <c r="AT334" i="1"/>
  <c r="AS334" i="1"/>
  <c r="AR334" i="1"/>
  <c r="AQ334" i="1"/>
  <c r="AP334" i="1"/>
  <c r="AO334" i="1"/>
  <c r="AM334" i="1"/>
  <c r="AN334" i="1"/>
  <c r="AL334" i="1"/>
  <c r="AU300" i="1"/>
  <c r="AT300" i="1"/>
  <c r="AS300" i="1"/>
  <c r="AR300" i="1"/>
  <c r="AP300" i="1"/>
  <c r="AO300" i="1"/>
  <c r="AQ300" i="1"/>
  <c r="AM300" i="1"/>
  <c r="AN300" i="1"/>
  <c r="AL300" i="1"/>
  <c r="AT283" i="1"/>
  <c r="AR283" i="1"/>
  <c r="AS283" i="1"/>
  <c r="AQ283" i="1"/>
  <c r="AO283" i="1"/>
  <c r="AM283" i="1"/>
  <c r="AL283" i="1"/>
  <c r="AN283" i="1"/>
  <c r="AU248" i="1"/>
  <c r="AT248" i="1"/>
  <c r="AR248" i="1"/>
  <c r="AS248" i="1"/>
  <c r="AO248" i="1"/>
  <c r="AP248" i="1"/>
  <c r="AM248" i="1"/>
  <c r="AN248" i="1"/>
  <c r="AL248" i="1"/>
  <c r="AU223" i="1"/>
  <c r="AT223" i="1"/>
  <c r="AR223" i="1"/>
  <c r="AS223" i="1"/>
  <c r="AQ223" i="1"/>
  <c r="AP223" i="1"/>
  <c r="AM223" i="1"/>
  <c r="AO223" i="1"/>
  <c r="AN223" i="1"/>
  <c r="AL223" i="1"/>
  <c r="AU194" i="1"/>
  <c r="AT194" i="1"/>
  <c r="AR194" i="1"/>
  <c r="AO194" i="1"/>
  <c r="AP194" i="1"/>
  <c r="AN194" i="1"/>
  <c r="AM194" i="1"/>
  <c r="AL194" i="1"/>
  <c r="AQ194" i="1"/>
  <c r="AU143" i="1"/>
  <c r="AT143" i="1"/>
  <c r="AR143" i="1"/>
  <c r="AP143" i="1"/>
  <c r="AS143" i="1"/>
  <c r="AO143" i="1"/>
  <c r="AN143" i="1"/>
  <c r="AM143" i="1"/>
  <c r="AL143" i="1"/>
  <c r="AU106" i="1"/>
  <c r="AT106" i="1"/>
  <c r="AS106" i="1"/>
  <c r="AR106" i="1"/>
  <c r="AQ106" i="1"/>
  <c r="AP106" i="1"/>
  <c r="AO106" i="1"/>
  <c r="AL106" i="1"/>
  <c r="AN106" i="1"/>
  <c r="AM106" i="1"/>
  <c r="AT81" i="1"/>
  <c r="AR81" i="1"/>
  <c r="AN81" i="1"/>
  <c r="AM81" i="1"/>
  <c r="AL81" i="1"/>
  <c r="AU53" i="1"/>
  <c r="AT53" i="1"/>
  <c r="AS53" i="1"/>
  <c r="AR53" i="1"/>
  <c r="AP53" i="1"/>
  <c r="AO53" i="1"/>
  <c r="AL53" i="1"/>
  <c r="AN53" i="1"/>
  <c r="AM53" i="1"/>
  <c r="AU21" i="1"/>
  <c r="AT21" i="1"/>
  <c r="AR21" i="1"/>
  <c r="AS21" i="1"/>
  <c r="AP21" i="1"/>
  <c r="AO21" i="1"/>
  <c r="AM21" i="1"/>
  <c r="AN21" i="1"/>
  <c r="AL21" i="1"/>
  <c r="AT4" i="1"/>
  <c r="AS4" i="1"/>
  <c r="AR4" i="1"/>
  <c r="AO4" i="1"/>
  <c r="AN4" i="1"/>
  <c r="AL4" i="1"/>
  <c r="AM4" i="1"/>
  <c r="AK349" i="1"/>
  <c r="AK310" i="1"/>
  <c r="AK285" i="1"/>
  <c r="AK250" i="1"/>
  <c r="AK224" i="1"/>
  <c r="AK195" i="1"/>
  <c r="AK165" i="1"/>
  <c r="AK135" i="1"/>
  <c r="AK99" i="1"/>
  <c r="AK74" i="1"/>
  <c r="AK41" i="1"/>
  <c r="AK22" i="1"/>
  <c r="AP358" i="1"/>
  <c r="AO358" i="1"/>
  <c r="AN358" i="1"/>
  <c r="AM358" i="1"/>
  <c r="AL358" i="1"/>
  <c r="AT312" i="1"/>
  <c r="AR312" i="1"/>
  <c r="AO312" i="1"/>
  <c r="AN312" i="1"/>
  <c r="AM312" i="1"/>
  <c r="AL312" i="1"/>
  <c r="AT287" i="1"/>
  <c r="AR287" i="1"/>
  <c r="AO287" i="1"/>
  <c r="AN287" i="1"/>
  <c r="AM287" i="1"/>
  <c r="AP287" i="1"/>
  <c r="AL287" i="1"/>
  <c r="AU243" i="1"/>
  <c r="AS243" i="1"/>
  <c r="AP243" i="1"/>
  <c r="AO243" i="1"/>
  <c r="AM243" i="1"/>
  <c r="AN243" i="1"/>
  <c r="AR243" i="1"/>
  <c r="AT243" i="1"/>
  <c r="AL243" i="1"/>
  <c r="AU209" i="1"/>
  <c r="AQ209" i="1"/>
  <c r="AR209" i="1"/>
  <c r="AP209" i="1"/>
  <c r="AO209" i="1"/>
  <c r="AT209" i="1"/>
  <c r="AM209" i="1"/>
  <c r="AN209" i="1"/>
  <c r="AL209" i="1"/>
  <c r="AU173" i="1"/>
  <c r="AR173" i="1"/>
  <c r="AP173" i="1"/>
  <c r="AT173" i="1"/>
  <c r="AO173" i="1"/>
  <c r="AM173" i="1"/>
  <c r="AN173" i="1"/>
  <c r="AL173" i="1"/>
  <c r="AU124" i="1"/>
  <c r="AS124" i="1"/>
  <c r="AT124" i="1"/>
  <c r="AR124" i="1"/>
  <c r="AP124" i="1"/>
  <c r="AO124" i="1"/>
  <c r="AM124" i="1"/>
  <c r="AN124" i="1"/>
  <c r="AL124" i="1"/>
  <c r="AU84" i="1"/>
  <c r="AS84" i="1"/>
  <c r="AT84" i="1"/>
  <c r="AR84" i="1"/>
  <c r="AQ84" i="1"/>
  <c r="AP84" i="1"/>
  <c r="AO84" i="1"/>
  <c r="AM84" i="1"/>
  <c r="AN84" i="1"/>
  <c r="AL84" i="1"/>
  <c r="AU16" i="1"/>
  <c r="AP16" i="1"/>
  <c r="AT16" i="1"/>
  <c r="AQ16" i="1"/>
  <c r="AR16" i="1"/>
  <c r="AO16" i="1"/>
  <c r="AN16" i="1"/>
  <c r="AM16" i="1"/>
  <c r="AL16" i="1"/>
  <c r="AT327" i="1"/>
  <c r="AP327" i="1"/>
  <c r="AU327" i="1"/>
  <c r="AO327" i="1"/>
  <c r="AR327" i="1"/>
  <c r="AM327" i="1"/>
  <c r="AN327" i="1"/>
  <c r="AL327" i="1"/>
  <c r="AT271" i="1"/>
  <c r="AP271" i="1"/>
  <c r="AO271" i="1"/>
  <c r="AU271" i="1"/>
  <c r="AR271" i="1"/>
  <c r="AM271" i="1"/>
  <c r="AN271" i="1"/>
  <c r="AQ271" i="1"/>
  <c r="AL271" i="1"/>
  <c r="AS271" i="1"/>
  <c r="AT242" i="1"/>
  <c r="AS242" i="1"/>
  <c r="AP242" i="1"/>
  <c r="AU242" i="1"/>
  <c r="AO242" i="1"/>
  <c r="AM242" i="1"/>
  <c r="AN242" i="1"/>
  <c r="AL242" i="1"/>
  <c r="AR242" i="1"/>
  <c r="AT208" i="1"/>
  <c r="AR208" i="1"/>
  <c r="AP208" i="1"/>
  <c r="AO208" i="1"/>
  <c r="AL208" i="1"/>
  <c r="AN208" i="1"/>
  <c r="AM208" i="1"/>
  <c r="AT166" i="1"/>
  <c r="AU166" i="1"/>
  <c r="AP166" i="1"/>
  <c r="AO166" i="1"/>
  <c r="AR166" i="1"/>
  <c r="AM166" i="1"/>
  <c r="AL166" i="1"/>
  <c r="AN166" i="1"/>
  <c r="AT123" i="1"/>
  <c r="AU123" i="1"/>
  <c r="AS123" i="1"/>
  <c r="AP123" i="1"/>
  <c r="AO123" i="1"/>
  <c r="AR123" i="1"/>
  <c r="AQ123" i="1"/>
  <c r="AL123" i="1"/>
  <c r="AN123" i="1"/>
  <c r="AM123" i="1"/>
  <c r="AT91" i="1"/>
  <c r="AU91" i="1"/>
  <c r="AS91" i="1"/>
  <c r="AP91" i="1"/>
  <c r="AR91" i="1"/>
  <c r="AO91" i="1"/>
  <c r="AQ91" i="1"/>
  <c r="AN91" i="1"/>
  <c r="AM91" i="1"/>
  <c r="AL91" i="1"/>
  <c r="AT55" i="1"/>
  <c r="AS55" i="1"/>
  <c r="AP55" i="1"/>
  <c r="AU55" i="1"/>
  <c r="AR55" i="1"/>
  <c r="AO55" i="1"/>
  <c r="AM55" i="1"/>
  <c r="AN55" i="1"/>
  <c r="AL55" i="1"/>
  <c r="AT33" i="1"/>
  <c r="AP33" i="1"/>
  <c r="AR33" i="1"/>
  <c r="AO33" i="1"/>
  <c r="AM33" i="1"/>
  <c r="AN33" i="1"/>
  <c r="AL33" i="1"/>
  <c r="AT15" i="1"/>
  <c r="AU15" i="1"/>
  <c r="AP15" i="1"/>
  <c r="AR15" i="1"/>
  <c r="AO15" i="1"/>
  <c r="AN15" i="1"/>
  <c r="AM15" i="1"/>
  <c r="AL15" i="1"/>
  <c r="AU354" i="1"/>
  <c r="AT354" i="1"/>
  <c r="AS354" i="1"/>
  <c r="AR354" i="1"/>
  <c r="AO354" i="1"/>
  <c r="AP354" i="1"/>
  <c r="AN354" i="1"/>
  <c r="AQ354" i="1"/>
  <c r="AL354" i="1"/>
  <c r="AM354" i="1"/>
  <c r="AU349" i="1"/>
  <c r="AR349" i="1"/>
  <c r="AT349" i="1"/>
  <c r="AO349" i="1"/>
  <c r="AP349" i="1"/>
  <c r="AL349" i="1"/>
  <c r="AN349" i="1"/>
  <c r="AM349" i="1"/>
  <c r="AU325" i="1"/>
  <c r="AS325" i="1"/>
  <c r="AT325" i="1"/>
  <c r="AR325" i="1"/>
  <c r="AP325" i="1"/>
  <c r="AQ325" i="1"/>
  <c r="AO325" i="1"/>
  <c r="AN325" i="1"/>
  <c r="AL325" i="1"/>
  <c r="AM325" i="1"/>
  <c r="AS301" i="1"/>
  <c r="AU301" i="1"/>
  <c r="AQ301" i="1"/>
  <c r="AP301" i="1"/>
  <c r="AT301" i="1"/>
  <c r="AO301" i="1"/>
  <c r="AR301" i="1"/>
  <c r="AL301" i="1"/>
  <c r="AN301" i="1"/>
  <c r="AM301" i="1"/>
  <c r="AS270" i="1"/>
  <c r="AU270" i="1"/>
  <c r="AT270" i="1"/>
  <c r="AR270" i="1"/>
  <c r="AP270" i="1"/>
  <c r="AN270" i="1"/>
  <c r="AL270" i="1"/>
  <c r="AQ270" i="1"/>
  <c r="AO270" i="1"/>
  <c r="AM270" i="1"/>
  <c r="AU250" i="1"/>
  <c r="AT250" i="1"/>
  <c r="AR250" i="1"/>
  <c r="AP250" i="1"/>
  <c r="AQ250" i="1"/>
  <c r="AO250" i="1"/>
  <c r="AN250" i="1"/>
  <c r="AL250" i="1"/>
  <c r="AM250" i="1"/>
  <c r="AS224" i="1"/>
  <c r="AU224" i="1"/>
  <c r="AT224" i="1"/>
  <c r="AR224" i="1"/>
  <c r="AP224" i="1"/>
  <c r="AL224" i="1"/>
  <c r="AM224" i="1"/>
  <c r="AO224" i="1"/>
  <c r="AQ224" i="1"/>
  <c r="AN224" i="1"/>
  <c r="AU195" i="1"/>
  <c r="AR195" i="1"/>
  <c r="AO195" i="1"/>
  <c r="AT195" i="1"/>
  <c r="AL195" i="1"/>
  <c r="AP195" i="1"/>
  <c r="AQ195" i="1"/>
  <c r="AM195" i="1"/>
  <c r="AN195" i="1"/>
  <c r="AU165" i="1"/>
  <c r="AR165" i="1"/>
  <c r="AT165" i="1"/>
  <c r="AM165" i="1"/>
  <c r="AL165" i="1"/>
  <c r="AN165" i="1"/>
  <c r="AP165" i="1"/>
  <c r="AO165" i="1"/>
  <c r="AS135" i="1"/>
  <c r="AU135" i="1"/>
  <c r="AR135" i="1"/>
  <c r="AP135" i="1"/>
  <c r="AT135" i="1"/>
  <c r="AL135" i="1"/>
  <c r="AN135" i="1"/>
  <c r="AQ135" i="1"/>
  <c r="AM135" i="1"/>
  <c r="AO135" i="1"/>
  <c r="AS99" i="1"/>
  <c r="AU99" i="1"/>
  <c r="AT99" i="1"/>
  <c r="AR99" i="1"/>
  <c r="AN99" i="1"/>
  <c r="AO99" i="1"/>
  <c r="AQ99" i="1"/>
  <c r="AL99" i="1"/>
  <c r="AM99" i="1"/>
  <c r="AP99" i="1"/>
  <c r="AS74" i="1"/>
  <c r="AU74" i="1"/>
  <c r="AR74" i="1"/>
  <c r="AN74" i="1"/>
  <c r="AQ74" i="1"/>
  <c r="AP74" i="1"/>
  <c r="AL74" i="1"/>
  <c r="AM74" i="1"/>
  <c r="AO74" i="1"/>
  <c r="AT74" i="1"/>
  <c r="AL41" i="1"/>
  <c r="AM41" i="1"/>
  <c r="AK367" i="1"/>
  <c r="AK339" i="1"/>
  <c r="AK302" i="1"/>
  <c r="AK271" i="1"/>
  <c r="AK242" i="1"/>
  <c r="AK216" i="1"/>
  <c r="AK188" i="1"/>
  <c r="AK154" i="1"/>
  <c r="AK123" i="1"/>
  <c r="AK91" i="1"/>
  <c r="AK67" i="1"/>
  <c r="AK33" i="1"/>
  <c r="AK6" i="1"/>
  <c r="AU348" i="1"/>
  <c r="AT348" i="1"/>
  <c r="AS348" i="1"/>
  <c r="AR348" i="1"/>
  <c r="AO348" i="1"/>
  <c r="AQ348" i="1"/>
  <c r="AP348" i="1"/>
  <c r="AM348" i="1"/>
  <c r="AN348" i="1"/>
  <c r="AL348" i="1"/>
  <c r="AU308" i="1"/>
  <c r="AT308" i="1"/>
  <c r="AS308" i="1"/>
  <c r="AR308" i="1"/>
  <c r="AP308" i="1"/>
  <c r="AQ308" i="1"/>
  <c r="AO308" i="1"/>
  <c r="AM308" i="1"/>
  <c r="AN308" i="1"/>
  <c r="AL308" i="1"/>
  <c r="AT269" i="1"/>
  <c r="AR269" i="1"/>
  <c r="AS269" i="1"/>
  <c r="AP269" i="1"/>
  <c r="AO269" i="1"/>
  <c r="AM269" i="1"/>
  <c r="AL269" i="1"/>
  <c r="AN269" i="1"/>
  <c r="AU240" i="1"/>
  <c r="AT240" i="1"/>
  <c r="AR240" i="1"/>
  <c r="AP240" i="1"/>
  <c r="AS240" i="1"/>
  <c r="AQ240" i="1"/>
  <c r="AO240" i="1"/>
  <c r="AM240" i="1"/>
  <c r="AL240" i="1"/>
  <c r="AN240" i="1"/>
  <c r="AU214" i="1"/>
  <c r="AT214" i="1"/>
  <c r="AR214" i="1"/>
  <c r="AP214" i="1"/>
  <c r="AO214" i="1"/>
  <c r="AM214" i="1"/>
  <c r="AL214" i="1"/>
  <c r="AN214" i="1"/>
  <c r="AU186" i="1"/>
  <c r="AT186" i="1"/>
  <c r="AR186" i="1"/>
  <c r="AS186" i="1"/>
  <c r="AQ186" i="1"/>
  <c r="AP186" i="1"/>
  <c r="AO186" i="1"/>
  <c r="AN186" i="1"/>
  <c r="AM186" i="1"/>
  <c r="AL186" i="1"/>
  <c r="AR164" i="1"/>
  <c r="AS164" i="1"/>
  <c r="AO164" i="1"/>
  <c r="AN164" i="1"/>
  <c r="AP164" i="1"/>
  <c r="AL164" i="1"/>
  <c r="AM164" i="1"/>
  <c r="AU134" i="1"/>
  <c r="AT134" i="1"/>
  <c r="AS134" i="1"/>
  <c r="AR134" i="1"/>
  <c r="AQ134" i="1"/>
  <c r="AM134" i="1"/>
  <c r="AO134" i="1"/>
  <c r="AL134" i="1"/>
  <c r="AP134" i="1"/>
  <c r="AN134" i="1"/>
  <c r="AU98" i="1"/>
  <c r="AT98" i="1"/>
  <c r="AR98" i="1"/>
  <c r="AS98" i="1"/>
  <c r="AP98" i="1"/>
  <c r="AO98" i="1"/>
  <c r="AQ98" i="1"/>
  <c r="AN98" i="1"/>
  <c r="AM98" i="1"/>
  <c r="AL98" i="1"/>
  <c r="AU73" i="1"/>
  <c r="AT73" i="1"/>
  <c r="AR73" i="1"/>
  <c r="AS73" i="1"/>
  <c r="AQ73" i="1"/>
  <c r="AN73" i="1"/>
  <c r="AM73" i="1"/>
  <c r="AL73" i="1"/>
  <c r="AO73" i="1"/>
  <c r="AP73" i="1"/>
  <c r="AU40" i="1"/>
  <c r="AT40" i="1"/>
  <c r="AR40" i="1"/>
  <c r="AP40" i="1"/>
  <c r="AO40" i="1"/>
  <c r="AM40" i="1"/>
  <c r="AS40" i="1"/>
  <c r="AL40" i="1"/>
  <c r="AN40" i="1"/>
  <c r="AU12" i="1"/>
  <c r="AT12" i="1"/>
  <c r="AR12" i="1"/>
  <c r="AS12" i="1"/>
  <c r="AQ12" i="1"/>
  <c r="AO12" i="1"/>
  <c r="AM12" i="1"/>
  <c r="AN12" i="1"/>
  <c r="AL12" i="1"/>
  <c r="AP12" i="1"/>
  <c r="AK354" i="1"/>
  <c r="AK325" i="1"/>
  <c r="AK293" i="1"/>
  <c r="AK258" i="1"/>
  <c r="AK233" i="1"/>
  <c r="AK207" i="1"/>
  <c r="AK179" i="1"/>
  <c r="AK144" i="1"/>
  <c r="AK107" i="1"/>
  <c r="AK82" i="1"/>
  <c r="AK54" i="1"/>
  <c r="AK14" i="1"/>
  <c r="AT352" i="1"/>
  <c r="AR352" i="1"/>
  <c r="AS352" i="1"/>
  <c r="AP352" i="1"/>
  <c r="AQ352" i="1"/>
  <c r="AO352" i="1"/>
  <c r="AN352" i="1"/>
  <c r="AM352" i="1"/>
  <c r="AL352" i="1"/>
  <c r="AT333" i="1"/>
  <c r="AU333" i="1"/>
  <c r="AR333" i="1"/>
  <c r="AS333" i="1"/>
  <c r="AQ333" i="1"/>
  <c r="AP333" i="1"/>
  <c r="AO333" i="1"/>
  <c r="AN333" i="1"/>
  <c r="AM333" i="1"/>
  <c r="AL333" i="1"/>
  <c r="AT307" i="1"/>
  <c r="AR307" i="1"/>
  <c r="AU307" i="1"/>
  <c r="AP307" i="1"/>
  <c r="AQ307" i="1"/>
  <c r="AS307" i="1"/>
  <c r="AO307" i="1"/>
  <c r="AN307" i="1"/>
  <c r="AM307" i="1"/>
  <c r="AL307" i="1"/>
  <c r="AT291" i="1"/>
  <c r="AR291" i="1"/>
  <c r="AP291" i="1"/>
  <c r="AO291" i="1"/>
  <c r="AN291" i="1"/>
  <c r="AM291" i="1"/>
  <c r="AL291" i="1"/>
  <c r="AT256" i="1"/>
  <c r="AR256" i="1"/>
  <c r="AS256" i="1"/>
  <c r="AU256" i="1"/>
  <c r="AQ256" i="1"/>
  <c r="AP256" i="1"/>
  <c r="AN256" i="1"/>
  <c r="AL256" i="1"/>
  <c r="AM256" i="1"/>
  <c r="AO256" i="1"/>
  <c r="AT247" i="1"/>
  <c r="AR247" i="1"/>
  <c r="AS247" i="1"/>
  <c r="AU247" i="1"/>
  <c r="AO247" i="1"/>
  <c r="AP247" i="1"/>
  <c r="AN247" i="1"/>
  <c r="AL247" i="1"/>
  <c r="AM247" i="1"/>
  <c r="AT231" i="1"/>
  <c r="AS231" i="1"/>
  <c r="AR231" i="1"/>
  <c r="AU231" i="1"/>
  <c r="AQ231" i="1"/>
  <c r="AP231" i="1"/>
  <c r="AO231" i="1"/>
  <c r="AN231" i="1"/>
  <c r="AL231" i="1"/>
  <c r="AM231" i="1"/>
  <c r="AT213" i="1"/>
  <c r="AR213" i="1"/>
  <c r="AU213" i="1"/>
  <c r="AO213" i="1"/>
  <c r="AM213" i="1"/>
  <c r="AP213" i="1"/>
  <c r="AN213" i="1"/>
  <c r="AL213" i="1"/>
  <c r="AT193" i="1"/>
  <c r="AR193" i="1"/>
  <c r="AU193" i="1"/>
  <c r="AP193" i="1"/>
  <c r="AM193" i="1"/>
  <c r="AL193" i="1"/>
  <c r="AN193" i="1"/>
  <c r="AO193" i="1"/>
  <c r="AT177" i="1"/>
  <c r="AR177" i="1"/>
  <c r="AP177" i="1"/>
  <c r="AU177" i="1"/>
  <c r="AL177" i="1"/>
  <c r="AM177" i="1"/>
  <c r="AO177" i="1"/>
  <c r="AN177" i="1"/>
  <c r="AT163" i="1"/>
  <c r="AR163" i="1"/>
  <c r="AU163" i="1"/>
  <c r="AO163" i="1"/>
  <c r="AQ163" i="1"/>
  <c r="AN163" i="1"/>
  <c r="AM163" i="1"/>
  <c r="AL163" i="1"/>
  <c r="AP163" i="1"/>
  <c r="AT141" i="1"/>
  <c r="AS141" i="1"/>
  <c r="AR141" i="1"/>
  <c r="AQ141" i="1"/>
  <c r="AP141" i="1"/>
  <c r="AU141" i="1"/>
  <c r="AO141" i="1"/>
  <c r="AM141" i="1"/>
  <c r="AL141" i="1"/>
  <c r="AN141" i="1"/>
  <c r="AT133" i="1"/>
  <c r="AS133" i="1"/>
  <c r="AR133" i="1"/>
  <c r="AU133" i="1"/>
  <c r="AQ133" i="1"/>
  <c r="AM133" i="1"/>
  <c r="AP133" i="1"/>
  <c r="AL133" i="1"/>
  <c r="AO133" i="1"/>
  <c r="AN133" i="1"/>
  <c r="AT120" i="1"/>
  <c r="AS120" i="1"/>
  <c r="AR120" i="1"/>
  <c r="AP120" i="1"/>
  <c r="AO120" i="1"/>
  <c r="AM120" i="1"/>
  <c r="AL120" i="1"/>
  <c r="AN120" i="1"/>
  <c r="AT105" i="1"/>
  <c r="AS105" i="1"/>
  <c r="AU105" i="1"/>
  <c r="AR105" i="1"/>
  <c r="AQ105" i="1"/>
  <c r="AP105" i="1"/>
  <c r="AL105" i="1"/>
  <c r="AO105" i="1"/>
  <c r="AN105" i="1"/>
  <c r="AM105" i="1"/>
  <c r="AT97" i="1"/>
  <c r="AR97" i="1"/>
  <c r="AP97" i="1"/>
  <c r="AO97" i="1"/>
  <c r="AN97" i="1"/>
  <c r="AL97" i="1"/>
  <c r="AM97" i="1"/>
  <c r="AT88" i="1"/>
  <c r="AS88" i="1"/>
  <c r="AR88" i="1"/>
  <c r="AU88" i="1"/>
  <c r="AQ88" i="1"/>
  <c r="AP88" i="1"/>
  <c r="AN88" i="1"/>
  <c r="AL88" i="1"/>
  <c r="AM88" i="1"/>
  <c r="AO88" i="1"/>
  <c r="AT80" i="1"/>
  <c r="AS80" i="1"/>
  <c r="AR80" i="1"/>
  <c r="AU80" i="1"/>
  <c r="AP80" i="1"/>
  <c r="AN80" i="1"/>
  <c r="AO80" i="1"/>
  <c r="AM80" i="1"/>
  <c r="AL80" i="1"/>
  <c r="AQ80" i="1"/>
  <c r="AT72" i="1"/>
  <c r="AS72" i="1"/>
  <c r="AR72" i="1"/>
  <c r="AU72" i="1"/>
  <c r="AQ72" i="1"/>
  <c r="AN72" i="1"/>
  <c r="AO72" i="1"/>
  <c r="AL72" i="1"/>
  <c r="AP72" i="1"/>
  <c r="AM72" i="1"/>
  <c r="AT60" i="1"/>
  <c r="AR60" i="1"/>
  <c r="AN60" i="1"/>
  <c r="AM60" i="1"/>
  <c r="AO60" i="1"/>
  <c r="AT52" i="1"/>
  <c r="AS52" i="1"/>
  <c r="AR52" i="1"/>
  <c r="AU52" i="1"/>
  <c r="AP52" i="1"/>
  <c r="AO52" i="1"/>
  <c r="AN52" i="1"/>
  <c r="AL52" i="1"/>
  <c r="AM52" i="1"/>
  <c r="AT39" i="1"/>
  <c r="AS39" i="1"/>
  <c r="AR39" i="1"/>
  <c r="AU39" i="1"/>
  <c r="AQ39" i="1"/>
  <c r="AN39" i="1"/>
  <c r="AP39" i="1"/>
  <c r="AL39" i="1"/>
  <c r="AM39" i="1"/>
  <c r="AO39" i="1"/>
  <c r="AS30" i="1"/>
  <c r="AR30" i="1"/>
  <c r="AP30" i="1"/>
  <c r="AQ30" i="1"/>
  <c r="AO30" i="1"/>
  <c r="AM30" i="1"/>
  <c r="AL30" i="1"/>
  <c r="AN30" i="1"/>
  <c r="AT20" i="1"/>
  <c r="AS20" i="1"/>
  <c r="AR20" i="1"/>
  <c r="AU20" i="1"/>
  <c r="AL20" i="1"/>
  <c r="AM20" i="1"/>
  <c r="AN20" i="1"/>
  <c r="AO20" i="1"/>
  <c r="AU11" i="1"/>
  <c r="AT11" i="1"/>
  <c r="AS11" i="1"/>
  <c r="AR11" i="1"/>
  <c r="AQ11" i="1"/>
  <c r="AP11" i="1"/>
  <c r="AO11" i="1"/>
  <c r="AM11" i="1"/>
  <c r="AN11" i="1"/>
  <c r="AL11" i="1"/>
  <c r="AK363" i="1"/>
  <c r="AK353" i="1"/>
  <c r="AK348" i="1"/>
  <c r="AK334" i="1"/>
  <c r="AK324" i="1"/>
  <c r="AK308" i="1"/>
  <c r="AK300" i="1"/>
  <c r="AK292" i="1"/>
  <c r="AK283" i="1"/>
  <c r="AK269" i="1"/>
  <c r="AK257" i="1"/>
  <c r="AK248" i="1"/>
  <c r="AK240" i="1"/>
  <c r="AK232" i="1"/>
  <c r="AK223" i="1"/>
  <c r="AK214" i="1"/>
  <c r="AK202" i="1"/>
  <c r="AK194" i="1"/>
  <c r="AK186" i="1"/>
  <c r="AK178" i="1"/>
  <c r="AK164" i="1"/>
  <c r="AK152" i="1"/>
  <c r="AK143" i="1"/>
  <c r="AK134" i="1"/>
  <c r="AK121" i="1"/>
  <c r="AK106" i="1"/>
  <c r="AK98" i="1"/>
  <c r="AK89" i="1"/>
  <c r="AK81" i="1"/>
  <c r="AK73" i="1"/>
  <c r="AK61" i="1"/>
  <c r="AK53" i="1"/>
  <c r="AK40" i="1"/>
  <c r="AK31" i="1"/>
  <c r="AK21" i="1"/>
  <c r="AK12" i="1"/>
  <c r="AK4" i="1"/>
  <c r="AT365" i="1"/>
  <c r="AO365" i="1"/>
  <c r="AP365" i="1"/>
  <c r="AL365" i="1"/>
  <c r="AN365" i="1"/>
  <c r="AR365" i="1"/>
  <c r="AM365" i="1"/>
  <c r="AU335" i="1"/>
  <c r="AT335" i="1"/>
  <c r="AS335" i="1"/>
  <c r="AR335" i="1"/>
  <c r="AP335" i="1"/>
  <c r="AQ335" i="1"/>
  <c r="AN335" i="1"/>
  <c r="AL335" i="1"/>
  <c r="AO335" i="1"/>
  <c r="AM335" i="1"/>
  <c r="AU310" i="1"/>
  <c r="AT310" i="1"/>
  <c r="AR310" i="1"/>
  <c r="AP310" i="1"/>
  <c r="AN310" i="1"/>
  <c r="AL310" i="1"/>
  <c r="AM310" i="1"/>
  <c r="AT293" i="1"/>
  <c r="AR293" i="1"/>
  <c r="AP293" i="1"/>
  <c r="AN293" i="1"/>
  <c r="AL293" i="1"/>
  <c r="AM293" i="1"/>
  <c r="AO293" i="1"/>
  <c r="AS285" i="1"/>
  <c r="AU285" i="1"/>
  <c r="AR285" i="1"/>
  <c r="AT285" i="1"/>
  <c r="AQ285" i="1"/>
  <c r="AO285" i="1"/>
  <c r="AL285" i="1"/>
  <c r="AP285" i="1"/>
  <c r="AN285" i="1"/>
  <c r="AM285" i="1"/>
  <c r="AU258" i="1"/>
  <c r="AT258" i="1"/>
  <c r="AR258" i="1"/>
  <c r="AP258" i="1"/>
  <c r="AL258" i="1"/>
  <c r="AQ258" i="1"/>
  <c r="AN258" i="1"/>
  <c r="AM258" i="1"/>
  <c r="AO258" i="1"/>
  <c r="AS233" i="1"/>
  <c r="AU233" i="1"/>
  <c r="AT233" i="1"/>
  <c r="AR233" i="1"/>
  <c r="AQ233" i="1"/>
  <c r="AP233" i="1"/>
  <c r="AO233" i="1"/>
  <c r="AN233" i="1"/>
  <c r="AL233" i="1"/>
  <c r="AM233" i="1"/>
  <c r="AS207" i="1"/>
  <c r="AU207" i="1"/>
  <c r="AR207" i="1"/>
  <c r="AP207" i="1"/>
  <c r="AT207" i="1"/>
  <c r="AO207" i="1"/>
  <c r="AL207" i="1"/>
  <c r="AN207" i="1"/>
  <c r="AM207" i="1"/>
  <c r="AU179" i="1"/>
  <c r="AR179" i="1"/>
  <c r="AT179" i="1"/>
  <c r="AP179" i="1"/>
  <c r="AO179" i="1"/>
  <c r="AL179" i="1"/>
  <c r="AN179" i="1"/>
  <c r="AM179" i="1"/>
  <c r="AU144" i="1"/>
  <c r="AT144" i="1"/>
  <c r="AR144" i="1"/>
  <c r="AQ144" i="1"/>
  <c r="AO144" i="1"/>
  <c r="AP144" i="1"/>
  <c r="AL144" i="1"/>
  <c r="AN144" i="1"/>
  <c r="AM144" i="1"/>
  <c r="AS107" i="1"/>
  <c r="AU107" i="1"/>
  <c r="AR107" i="1"/>
  <c r="AT107" i="1"/>
  <c r="AP107" i="1"/>
  <c r="AN107" i="1"/>
  <c r="AL107" i="1"/>
  <c r="AO107" i="1"/>
  <c r="AQ107" i="1"/>
  <c r="AM107" i="1"/>
  <c r="AS82" i="1"/>
  <c r="AU82" i="1"/>
  <c r="AT82" i="1"/>
  <c r="AR82" i="1"/>
  <c r="AN82" i="1"/>
  <c r="AQ82" i="1"/>
  <c r="AP82" i="1"/>
  <c r="AO82" i="1"/>
  <c r="AM82" i="1"/>
  <c r="AL82" i="1"/>
  <c r="AS54" i="1"/>
  <c r="AU54" i="1"/>
  <c r="AR54" i="1"/>
  <c r="AT54" i="1"/>
  <c r="AN54" i="1"/>
  <c r="AP54" i="1"/>
  <c r="AL54" i="1"/>
  <c r="AO54" i="1"/>
  <c r="AM54" i="1"/>
  <c r="AS22" i="1"/>
  <c r="AU22" i="1"/>
  <c r="AR22" i="1"/>
  <c r="AN22" i="1"/>
  <c r="AP22" i="1"/>
  <c r="AO22" i="1"/>
  <c r="AT22" i="1"/>
  <c r="AL22" i="1"/>
  <c r="AM22" i="1"/>
  <c r="AS5" i="1"/>
  <c r="AU5" i="1"/>
  <c r="AR5" i="1"/>
  <c r="AT5" i="1"/>
  <c r="AN5" i="1"/>
  <c r="AO5" i="1"/>
  <c r="AL5" i="1"/>
  <c r="AM5" i="1"/>
  <c r="AK350" i="1"/>
  <c r="AK311" i="1"/>
  <c r="AK286" i="1"/>
  <c r="AK251" i="1"/>
  <c r="AK225" i="1"/>
  <c r="AK196" i="1"/>
  <c r="AK166" i="1"/>
  <c r="AK136" i="1"/>
  <c r="AK108" i="1"/>
  <c r="AK83" i="1"/>
  <c r="AK55" i="1"/>
  <c r="AK23" i="1"/>
  <c r="AU363" i="1"/>
  <c r="AT363" i="1"/>
  <c r="AS363" i="1"/>
  <c r="AQ363" i="1"/>
  <c r="AR363" i="1"/>
  <c r="AO363" i="1"/>
  <c r="AP363" i="1"/>
  <c r="AN363" i="1"/>
  <c r="AM363" i="1"/>
  <c r="AL363" i="1"/>
  <c r="AU353" i="1"/>
  <c r="AT353" i="1"/>
  <c r="AS353" i="1"/>
  <c r="AR353" i="1"/>
  <c r="AO353" i="1"/>
  <c r="AP353" i="1"/>
  <c r="AQ353" i="1"/>
  <c r="AN353" i="1"/>
  <c r="AM353" i="1"/>
  <c r="AL353" i="1"/>
  <c r="AU324" i="1"/>
  <c r="AT324" i="1"/>
  <c r="AS324" i="1"/>
  <c r="AR324" i="1"/>
  <c r="AP324" i="1"/>
  <c r="AQ324" i="1"/>
  <c r="AM324" i="1"/>
  <c r="AO324" i="1"/>
  <c r="AN324" i="1"/>
  <c r="AL324" i="1"/>
  <c r="AT292" i="1"/>
  <c r="AR292" i="1"/>
  <c r="AP292" i="1"/>
  <c r="AM292" i="1"/>
  <c r="AL292" i="1"/>
  <c r="AO292" i="1"/>
  <c r="AN292" i="1"/>
  <c r="AU257" i="1"/>
  <c r="AT257" i="1"/>
  <c r="AR257" i="1"/>
  <c r="AS257" i="1"/>
  <c r="AP257" i="1"/>
  <c r="AM257" i="1"/>
  <c r="AN257" i="1"/>
  <c r="AL257" i="1"/>
  <c r="AO257" i="1"/>
  <c r="AU232" i="1"/>
  <c r="AT232" i="1"/>
  <c r="AS232" i="1"/>
  <c r="AR232" i="1"/>
  <c r="AQ232" i="1"/>
  <c r="AP232" i="1"/>
  <c r="AO232" i="1"/>
  <c r="AM232" i="1"/>
  <c r="AN232" i="1"/>
  <c r="AL232" i="1"/>
  <c r="AU202" i="1"/>
  <c r="AT202" i="1"/>
  <c r="AR202" i="1"/>
  <c r="AP202" i="1"/>
  <c r="AL202" i="1"/>
  <c r="AM202" i="1"/>
  <c r="AO202" i="1"/>
  <c r="AN202" i="1"/>
  <c r="AU178" i="1"/>
  <c r="AT178" i="1"/>
  <c r="AR178" i="1"/>
  <c r="AP178" i="1"/>
  <c r="AO178" i="1"/>
  <c r="AM178" i="1"/>
  <c r="AN178" i="1"/>
  <c r="AL178" i="1"/>
  <c r="AU152" i="1"/>
  <c r="AT152" i="1"/>
  <c r="AR152" i="1"/>
  <c r="AP152" i="1"/>
  <c r="AQ152" i="1"/>
  <c r="AS152" i="1"/>
  <c r="AM152" i="1"/>
  <c r="AO152" i="1"/>
  <c r="AN152" i="1"/>
  <c r="AL152" i="1"/>
  <c r="AU121" i="1"/>
  <c r="AT121" i="1"/>
  <c r="AR121" i="1"/>
  <c r="AS121" i="1"/>
  <c r="AP121" i="1"/>
  <c r="AO121" i="1"/>
  <c r="AN121" i="1"/>
  <c r="AL121" i="1"/>
  <c r="AM121" i="1"/>
  <c r="AU89" i="1"/>
  <c r="AT89" i="1"/>
  <c r="AR89" i="1"/>
  <c r="AN89" i="1"/>
  <c r="AM89" i="1"/>
  <c r="AO89" i="1"/>
  <c r="AL89" i="1"/>
  <c r="AT61" i="1"/>
  <c r="AR61" i="1"/>
  <c r="AN61" i="1"/>
  <c r="AO61" i="1"/>
  <c r="AM61" i="1"/>
  <c r="AT31" i="1"/>
  <c r="AR31" i="1"/>
  <c r="AN31" i="1"/>
  <c r="AL31" i="1"/>
  <c r="AM31" i="1"/>
  <c r="AO31" i="1"/>
  <c r="AK365" i="1"/>
  <c r="AK335" i="1"/>
  <c r="AK301" i="1"/>
  <c r="AK270" i="1"/>
  <c r="AK241" i="1"/>
  <c r="AK215" i="1"/>
  <c r="AK187" i="1"/>
  <c r="AK153" i="1"/>
  <c r="AK122" i="1"/>
  <c r="AK90" i="1"/>
  <c r="AK66" i="1"/>
  <c r="AK32" i="1"/>
  <c r="AK5" i="1"/>
  <c r="AT362" i="1"/>
  <c r="AR362" i="1"/>
  <c r="AS362" i="1"/>
  <c r="AU362" i="1"/>
  <c r="AQ362" i="1"/>
  <c r="AO362" i="1"/>
  <c r="AN362" i="1"/>
  <c r="AP362" i="1"/>
  <c r="AM362" i="1"/>
  <c r="AL362" i="1"/>
  <c r="AT347" i="1"/>
  <c r="AR347" i="1"/>
  <c r="AS347" i="1"/>
  <c r="AO347" i="1"/>
  <c r="AU347" i="1"/>
  <c r="AQ347" i="1"/>
  <c r="AP347" i="1"/>
  <c r="AN347" i="1"/>
  <c r="AM347" i="1"/>
  <c r="AL347" i="1"/>
  <c r="AT320" i="1"/>
  <c r="AR320" i="1"/>
  <c r="AU320" i="1"/>
  <c r="AN320" i="1"/>
  <c r="AP320" i="1"/>
  <c r="AM320" i="1"/>
  <c r="AO320" i="1"/>
  <c r="AL320" i="1"/>
  <c r="AT299" i="1"/>
  <c r="AS299" i="1"/>
  <c r="AR299" i="1"/>
  <c r="AU299" i="1"/>
  <c r="AP299" i="1"/>
  <c r="AO299" i="1"/>
  <c r="AQ299" i="1"/>
  <c r="AN299" i="1"/>
  <c r="AM299" i="1"/>
  <c r="AL299" i="1"/>
  <c r="AT281" i="1"/>
  <c r="AR281" i="1"/>
  <c r="AS281" i="1"/>
  <c r="AU281" i="1"/>
  <c r="AP281" i="1"/>
  <c r="AO281" i="1"/>
  <c r="AN281" i="1"/>
  <c r="AL281" i="1"/>
  <c r="AM281" i="1"/>
  <c r="AT268" i="1"/>
  <c r="AR268" i="1"/>
  <c r="AU268" i="1"/>
  <c r="AS268" i="1"/>
  <c r="AQ268" i="1"/>
  <c r="AP268" i="1"/>
  <c r="AO268" i="1"/>
  <c r="AN268" i="1"/>
  <c r="AM268" i="1"/>
  <c r="AL268" i="1"/>
  <c r="AT239" i="1"/>
  <c r="AS239" i="1"/>
  <c r="AR239" i="1"/>
  <c r="AU239" i="1"/>
  <c r="AP239" i="1"/>
  <c r="AN239" i="1"/>
  <c r="AM239" i="1"/>
  <c r="AO239" i="1"/>
  <c r="AL239" i="1"/>
  <c r="AT222" i="1"/>
  <c r="AS222" i="1"/>
  <c r="AR222" i="1"/>
  <c r="AU222" i="1"/>
  <c r="AQ222" i="1"/>
  <c r="AM222" i="1"/>
  <c r="AO222" i="1"/>
  <c r="AN222" i="1"/>
  <c r="AP222" i="1"/>
  <c r="AL222" i="1"/>
  <c r="AT201" i="1"/>
  <c r="AU201" i="1"/>
  <c r="AR201" i="1"/>
  <c r="AP201" i="1"/>
  <c r="AN201" i="1"/>
  <c r="AM201" i="1"/>
  <c r="AO201" i="1"/>
  <c r="AL201" i="1"/>
  <c r="AT185" i="1"/>
  <c r="AS185" i="1"/>
  <c r="AR185" i="1"/>
  <c r="AO185" i="1"/>
  <c r="AP185" i="1"/>
  <c r="AQ185" i="1"/>
  <c r="AN185" i="1"/>
  <c r="AL185" i="1"/>
  <c r="AM185" i="1"/>
  <c r="AT150" i="1"/>
  <c r="AS150" i="1"/>
  <c r="AR150" i="1"/>
  <c r="AQ150" i="1"/>
  <c r="AP150" i="1"/>
  <c r="AO150" i="1"/>
  <c r="AL150" i="1"/>
  <c r="AM150" i="1"/>
  <c r="AN150" i="1"/>
  <c r="AS371" i="1"/>
  <c r="AT371" i="1"/>
  <c r="AN371" i="1"/>
  <c r="AR371" i="1"/>
  <c r="AM371" i="1"/>
  <c r="AO371" i="1"/>
  <c r="AS361" i="1"/>
  <c r="AT361" i="1"/>
  <c r="AQ361" i="1"/>
  <c r="AR361" i="1"/>
  <c r="AP361" i="1"/>
  <c r="AO361" i="1"/>
  <c r="AN361" i="1"/>
  <c r="AM361" i="1"/>
  <c r="AL361" i="1"/>
  <c r="AT343" i="1"/>
  <c r="AR343" i="1"/>
  <c r="AO343" i="1"/>
  <c r="AM343" i="1"/>
  <c r="AN343" i="1"/>
  <c r="AS346" i="1"/>
  <c r="AQ346" i="1"/>
  <c r="AT346" i="1"/>
  <c r="AU346" i="1"/>
  <c r="AP346" i="1"/>
  <c r="AO346" i="1"/>
  <c r="AR346" i="1"/>
  <c r="AN346" i="1"/>
  <c r="AM346" i="1"/>
  <c r="AL346" i="1"/>
  <c r="AS332" i="1"/>
  <c r="AR332" i="1"/>
  <c r="AT332" i="1"/>
  <c r="AQ332" i="1"/>
  <c r="AU332" i="1"/>
  <c r="AO332" i="1"/>
  <c r="AN332" i="1"/>
  <c r="AP332" i="1"/>
  <c r="AM332" i="1"/>
  <c r="AL332" i="1"/>
  <c r="AT319" i="1"/>
  <c r="AU319" i="1"/>
  <c r="AR319" i="1"/>
  <c r="AO319" i="1"/>
  <c r="AN319" i="1"/>
  <c r="AM319" i="1"/>
  <c r="AL319" i="1"/>
  <c r="AP319" i="1"/>
  <c r="AS306" i="1"/>
  <c r="AQ306" i="1"/>
  <c r="AR306" i="1"/>
  <c r="AP306" i="1"/>
  <c r="AN306" i="1"/>
  <c r="AT306" i="1"/>
  <c r="AM306" i="1"/>
  <c r="AO306" i="1"/>
  <c r="AL306" i="1"/>
  <c r="AS298" i="1"/>
  <c r="AT298" i="1"/>
  <c r="AN298" i="1"/>
  <c r="AO298" i="1"/>
  <c r="AM298" i="1"/>
  <c r="AL298" i="1"/>
  <c r="AR298" i="1"/>
  <c r="AR290" i="1"/>
  <c r="AT290" i="1"/>
  <c r="AS290" i="1"/>
  <c r="AQ290" i="1"/>
  <c r="AU290" i="1"/>
  <c r="AP290" i="1"/>
  <c r="AO290" i="1"/>
  <c r="AN290" i="1"/>
  <c r="AL290" i="1"/>
  <c r="AM290" i="1"/>
  <c r="AS280" i="1"/>
  <c r="AT280" i="1"/>
  <c r="AR280" i="1"/>
  <c r="AQ280" i="1"/>
  <c r="AP280" i="1"/>
  <c r="AU280" i="1"/>
  <c r="AN280" i="1"/>
  <c r="AO280" i="1"/>
  <c r="AM280" i="1"/>
  <c r="AL280" i="1"/>
  <c r="AP263" i="1"/>
  <c r="AO263" i="1"/>
  <c r="AN263" i="1"/>
  <c r="AL263" i="1"/>
  <c r="AM263" i="1"/>
  <c r="AS255" i="1"/>
  <c r="AT255" i="1"/>
  <c r="AU255" i="1"/>
  <c r="AR255" i="1"/>
  <c r="AN255" i="1"/>
  <c r="AO255" i="1"/>
  <c r="AL255" i="1"/>
  <c r="AM255" i="1"/>
  <c r="AP255" i="1"/>
  <c r="AS246" i="1"/>
  <c r="AU246" i="1"/>
  <c r="AT246" i="1"/>
  <c r="AR246" i="1"/>
  <c r="AP246" i="1"/>
  <c r="AN246" i="1"/>
  <c r="AO246" i="1"/>
  <c r="AL246" i="1"/>
  <c r="AM246" i="1"/>
  <c r="AS238" i="1"/>
  <c r="AU238" i="1"/>
  <c r="AT238" i="1"/>
  <c r="AR238" i="1"/>
  <c r="AQ238" i="1"/>
  <c r="AN238" i="1"/>
  <c r="AO238" i="1"/>
  <c r="AM238" i="1"/>
  <c r="AP238" i="1"/>
  <c r="AL238" i="1"/>
  <c r="AS230" i="1"/>
  <c r="AT230" i="1"/>
  <c r="AQ230" i="1"/>
  <c r="AU230" i="1"/>
  <c r="AR230" i="1"/>
  <c r="AP230" i="1"/>
  <c r="AN230" i="1"/>
  <c r="AO230" i="1"/>
  <c r="AM230" i="1"/>
  <c r="AL230" i="1"/>
  <c r="AS221" i="1"/>
  <c r="AU221" i="1"/>
  <c r="AT221" i="1"/>
  <c r="AR221" i="1"/>
  <c r="AQ221" i="1"/>
  <c r="AP221" i="1"/>
  <c r="AO221" i="1"/>
  <c r="AN221" i="1"/>
  <c r="AM221" i="1"/>
  <c r="AL221" i="1"/>
  <c r="AT212" i="1"/>
  <c r="AU212" i="1"/>
  <c r="AR212" i="1"/>
  <c r="AN212" i="1"/>
  <c r="AM212" i="1"/>
  <c r="AO212" i="1"/>
  <c r="AL212" i="1"/>
  <c r="AP212" i="1"/>
  <c r="AS200" i="1"/>
  <c r="AT200" i="1"/>
  <c r="AQ200" i="1"/>
  <c r="AR200" i="1"/>
  <c r="AP200" i="1"/>
  <c r="AO200" i="1"/>
  <c r="AN200" i="1"/>
  <c r="AM200" i="1"/>
  <c r="AL200" i="1"/>
  <c r="AS192" i="1"/>
  <c r="AU192" i="1"/>
  <c r="AT192" i="1"/>
  <c r="AR192" i="1"/>
  <c r="AQ192" i="1"/>
  <c r="AP192" i="1"/>
  <c r="AN192" i="1"/>
  <c r="AM192" i="1"/>
  <c r="AL192" i="1"/>
  <c r="AO192" i="1"/>
  <c r="AU184" i="1"/>
  <c r="AO184" i="1"/>
  <c r="AR184" i="1"/>
  <c r="AP184" i="1"/>
  <c r="AN184" i="1"/>
  <c r="AM184" i="1"/>
  <c r="AL184" i="1"/>
  <c r="AU176" i="1"/>
  <c r="AT176" i="1"/>
  <c r="AR176" i="1"/>
  <c r="AP176" i="1"/>
  <c r="AN176" i="1"/>
  <c r="AO176" i="1"/>
  <c r="AM176" i="1"/>
  <c r="AL176" i="1"/>
  <c r="AT162" i="1"/>
  <c r="AQ162" i="1"/>
  <c r="AR162" i="1"/>
  <c r="AO162" i="1"/>
  <c r="AN162" i="1"/>
  <c r="AU162" i="1"/>
  <c r="AP162" i="1"/>
  <c r="AL162" i="1"/>
  <c r="AM162" i="1"/>
  <c r="AT149" i="1"/>
  <c r="AR149" i="1"/>
  <c r="AQ149" i="1"/>
  <c r="AP149" i="1"/>
  <c r="AN149" i="1"/>
  <c r="AO149" i="1"/>
  <c r="AM149" i="1"/>
  <c r="AL149" i="1"/>
  <c r="AS140" i="1"/>
  <c r="AT140" i="1"/>
  <c r="AQ140" i="1"/>
  <c r="AP140" i="1"/>
  <c r="AU140" i="1"/>
  <c r="AN140" i="1"/>
  <c r="AO140" i="1"/>
  <c r="AR140" i="1"/>
  <c r="AL140" i="1"/>
  <c r="AM140" i="1"/>
  <c r="AS132" i="1"/>
  <c r="AU132" i="1"/>
  <c r="AR132" i="1"/>
  <c r="AQ132" i="1"/>
  <c r="AT132" i="1"/>
  <c r="AO132" i="1"/>
  <c r="AN132" i="1"/>
  <c r="AM132" i="1"/>
  <c r="AL132" i="1"/>
  <c r="AP132" i="1"/>
  <c r="AS119" i="1"/>
  <c r="AT119" i="1"/>
  <c r="AU119" i="1"/>
  <c r="AR119" i="1"/>
  <c r="AP119" i="1"/>
  <c r="AN119" i="1"/>
  <c r="AM119" i="1"/>
  <c r="AO119" i="1"/>
  <c r="AL119" i="1"/>
  <c r="AS104" i="1"/>
  <c r="AT104" i="1"/>
  <c r="AR104" i="1"/>
  <c r="AQ104" i="1"/>
  <c r="AU104" i="1"/>
  <c r="AO104" i="1"/>
  <c r="AP104" i="1"/>
  <c r="AM104" i="1"/>
  <c r="AL104" i="1"/>
  <c r="AN104" i="1"/>
  <c r="AT96" i="1"/>
  <c r="AU96" i="1"/>
  <c r="AP96" i="1"/>
  <c r="AR96" i="1"/>
  <c r="AN96" i="1"/>
  <c r="AO96" i="1"/>
  <c r="AL96" i="1"/>
  <c r="AM96" i="1"/>
  <c r="AS87" i="1"/>
  <c r="AR87" i="1"/>
  <c r="AT87" i="1"/>
  <c r="AO87" i="1"/>
  <c r="AN87" i="1"/>
  <c r="AL87" i="1"/>
  <c r="AM87" i="1"/>
  <c r="AS79" i="1"/>
  <c r="AU79" i="1"/>
  <c r="AT79" i="1"/>
  <c r="AP79" i="1"/>
  <c r="AR79" i="1"/>
  <c r="AN79" i="1"/>
  <c r="AM79" i="1"/>
  <c r="AO79" i="1"/>
  <c r="AL79" i="1"/>
  <c r="AS71" i="1"/>
  <c r="AU71" i="1"/>
  <c r="AR71" i="1"/>
  <c r="AQ71" i="1"/>
  <c r="AP71" i="1"/>
  <c r="AO71" i="1"/>
  <c r="AN71" i="1"/>
  <c r="AT71" i="1"/>
  <c r="AM71" i="1"/>
  <c r="AL71" i="1"/>
  <c r="AT59" i="1"/>
  <c r="AR59" i="1"/>
  <c r="AN59" i="1"/>
  <c r="AM59" i="1"/>
  <c r="AO59" i="1"/>
  <c r="AS51" i="1"/>
  <c r="AU51" i="1"/>
  <c r="AT51" i="1"/>
  <c r="AR51" i="1"/>
  <c r="AP51" i="1"/>
  <c r="AO51" i="1"/>
  <c r="AN51" i="1"/>
  <c r="AM51" i="1"/>
  <c r="AL51" i="1"/>
  <c r="AS38" i="1"/>
  <c r="AQ38" i="1"/>
  <c r="AT38" i="1"/>
  <c r="AU38" i="1"/>
  <c r="AR38" i="1"/>
  <c r="AN38" i="1"/>
  <c r="AO38" i="1"/>
  <c r="AM38" i="1"/>
  <c r="AL38" i="1"/>
  <c r="AP38" i="1"/>
  <c r="AS29" i="1"/>
  <c r="AQ29" i="1"/>
  <c r="AT29" i="1"/>
  <c r="AR29" i="1"/>
  <c r="AP29" i="1"/>
  <c r="AO29" i="1"/>
  <c r="AN29" i="1"/>
  <c r="AM29" i="1"/>
  <c r="AU29" i="1"/>
  <c r="AL29" i="1"/>
  <c r="AS19" i="1"/>
  <c r="AT19" i="1"/>
  <c r="AR19" i="1"/>
  <c r="AO19" i="1"/>
  <c r="AM19" i="1"/>
  <c r="AN19" i="1"/>
  <c r="AL19" i="1"/>
  <c r="AU10" i="1"/>
  <c r="AS10" i="1"/>
  <c r="AT10" i="1"/>
  <c r="AR10" i="1"/>
  <c r="AP10" i="1"/>
  <c r="AO10" i="1"/>
  <c r="AN10" i="1"/>
  <c r="AM10" i="1"/>
  <c r="AL10" i="1"/>
  <c r="AS7" i="1"/>
  <c r="AT7" i="1"/>
  <c r="AR7" i="1"/>
  <c r="AO7" i="1"/>
  <c r="AM7" i="1"/>
  <c r="AN7" i="1"/>
  <c r="AL7" i="1"/>
  <c r="AL9" i="1"/>
  <c r="AM3" i="1"/>
  <c r="AT3" i="1"/>
  <c r="AS3" i="1"/>
  <c r="AR3" i="1"/>
  <c r="AN3" i="1"/>
  <c r="AL3" i="1"/>
  <c r="AL2" i="1"/>
  <c r="AS2" i="1"/>
  <c r="AT2" i="1"/>
  <c r="AM2" i="1"/>
  <c r="AO2" i="1"/>
  <c r="AU9" i="1"/>
  <c r="AT9" i="1"/>
  <c r="AR9" i="1"/>
  <c r="AP9" i="1"/>
  <c r="AS9" i="1"/>
  <c r="AO9" i="1"/>
  <c r="AM9" i="1"/>
  <c r="AN2" i="1"/>
  <c r="Y234" i="1"/>
  <c r="Y104" i="1"/>
  <c r="Y228" i="1"/>
  <c r="Y231" i="1"/>
  <c r="Y232" i="1"/>
  <c r="Y230" i="1"/>
  <c r="Y235" i="1"/>
  <c r="Y233" i="1"/>
  <c r="Y227" i="1"/>
  <c r="Y237" i="1"/>
  <c r="Y139" i="1"/>
  <c r="Y262" i="1"/>
  <c r="Y72" i="1"/>
  <c r="Y333" i="1"/>
  <c r="Y138" i="1"/>
  <c r="Y189" i="1"/>
  <c r="Y70" i="1"/>
  <c r="Y69" i="1"/>
  <c r="Y260" i="1"/>
  <c r="Y136" i="1"/>
  <c r="Y28" i="1"/>
  <c r="Y71" i="1"/>
  <c r="Y332" i="1"/>
  <c r="Y334" i="1"/>
  <c r="Y137" i="1"/>
  <c r="Y74" i="1"/>
  <c r="Y220" i="1"/>
  <c r="Y131" i="1"/>
  <c r="Y240" i="1"/>
  <c r="Y344" i="1"/>
  <c r="Y105" i="1"/>
  <c r="Y140" i="1"/>
  <c r="Y324" i="1"/>
  <c r="Y222" i="1"/>
  <c r="Y73" i="1"/>
  <c r="Y132" i="1"/>
  <c r="Y118" i="1"/>
  <c r="Y191" i="1"/>
  <c r="Y224" i="1"/>
  <c r="Y270" i="1"/>
  <c r="Y225" i="1"/>
  <c r="Y362" i="1"/>
  <c r="Y347" i="1"/>
  <c r="Y29" i="1"/>
  <c r="Y75" i="1"/>
  <c r="Y239" i="1"/>
  <c r="Y268" i="1"/>
  <c r="Y99" i="1"/>
  <c r="Y238" i="1"/>
  <c r="Y135" i="1"/>
  <c r="Y141" i="1"/>
  <c r="Y223" i="1"/>
  <c r="Y221" i="1"/>
  <c r="Y123" i="1"/>
  <c r="Y335" i="1"/>
  <c r="Y363" i="1"/>
  <c r="Y153" i="1"/>
  <c r="Y66" i="1"/>
  <c r="Y325" i="1"/>
  <c r="Y67" i="1"/>
  <c r="Y92" i="1"/>
  <c r="Y134" i="1"/>
  <c r="Y359" i="1"/>
  <c r="Y285" i="1"/>
  <c r="Y269" i="1"/>
  <c r="Y256" i="1"/>
  <c r="Y107" i="1"/>
  <c r="Y346" i="1"/>
  <c r="Y98" i="1"/>
  <c r="Y133" i="1"/>
  <c r="Y339" i="1"/>
  <c r="Y236" i="1"/>
  <c r="Y367" i="1"/>
  <c r="Y281" i="1"/>
  <c r="Y280" i="1"/>
  <c r="Y102" i="1"/>
  <c r="Y91" i="1"/>
  <c r="Y122" i="1"/>
  <c r="Y348" i="1"/>
  <c r="Y36" i="1"/>
  <c r="Y345" i="1"/>
  <c r="Y103" i="1"/>
  <c r="Y199" i="1"/>
  <c r="Y349" i="1"/>
  <c r="Y121" i="1"/>
  <c r="Y37" i="1"/>
  <c r="Y39" i="1"/>
  <c r="Y274" i="1"/>
  <c r="Y257" i="1"/>
  <c r="Y340" i="1"/>
  <c r="Y195" i="1"/>
  <c r="Y271" i="1"/>
  <c r="Y152" i="1"/>
  <c r="Y84" i="1"/>
  <c r="Y100" i="1"/>
  <c r="Y117" i="1"/>
  <c r="Y40" i="1"/>
  <c r="Y68" i="1"/>
  <c r="Y35" i="1"/>
  <c r="Y331" i="1"/>
  <c r="Y192" i="1"/>
  <c r="Y82" i="1"/>
  <c r="Y215" i="1"/>
  <c r="Y119" i="1"/>
  <c r="Y76" i="1"/>
  <c r="Y194" i="1"/>
  <c r="Y275" i="1"/>
  <c r="Y217" i="1"/>
  <c r="Y255" i="1"/>
  <c r="Y210" i="1"/>
  <c r="Y286" i="1"/>
  <c r="Y258" i="1"/>
  <c r="Y83" i="1"/>
  <c r="Y216" i="1"/>
  <c r="Y353" i="1"/>
  <c r="Y279" i="1"/>
  <c r="Y144" i="1"/>
  <c r="Y290" i="1"/>
  <c r="Y38" i="1"/>
  <c r="Y193" i="1"/>
  <c r="Y245" i="1"/>
  <c r="Y305" i="1"/>
  <c r="Y247" i="1"/>
  <c r="Y125" i="1"/>
  <c r="Y186" i="1"/>
  <c r="Y11" i="1"/>
  <c r="Y30" i="1"/>
  <c r="Y185" i="1"/>
  <c r="Y354" i="1"/>
  <c r="Y307" i="1"/>
  <c r="Y289" i="1"/>
  <c r="Y179" i="1"/>
  <c r="Y259" i="1"/>
  <c r="Y200" i="1"/>
  <c r="Y80" i="1"/>
  <c r="Y311" i="1"/>
  <c r="Y246" i="1"/>
  <c r="Y306" i="1"/>
  <c r="Y106" i="1"/>
  <c r="Y124" i="1"/>
  <c r="Y101" i="1"/>
  <c r="Y160" i="1"/>
  <c r="Y209" i="1"/>
  <c r="Y248" i="1"/>
  <c r="Y10" i="1"/>
  <c r="Y12" i="1"/>
  <c r="Y178" i="1"/>
  <c r="Y162" i="1"/>
  <c r="Y163" i="1"/>
  <c r="Y145" i="1"/>
  <c r="Y94" i="1"/>
  <c r="Y149" i="1"/>
  <c r="Y352" i="1"/>
  <c r="Y173" i="1"/>
  <c r="Y182" i="1"/>
  <c r="Y77" i="1"/>
  <c r="Y176" i="1"/>
  <c r="Y180" i="1"/>
  <c r="Y150" i="1"/>
  <c r="Y177" i="1"/>
  <c r="Y95" i="1"/>
  <c r="Y5" i="1"/>
  <c r="Y7" i="1"/>
  <c r="Y78" i="1"/>
  <c r="Y183" i="1"/>
  <c r="Y341" i="1"/>
  <c r="Y21" i="1"/>
  <c r="Y175" i="1"/>
  <c r="Y120" i="1"/>
  <c r="Y202" i="1"/>
  <c r="Y350" i="1"/>
  <c r="Y287" i="1"/>
  <c r="Y214" i="1"/>
  <c r="Y181" i="1"/>
  <c r="Y283" i="1"/>
  <c r="Y196" i="1"/>
  <c r="Y8" i="1"/>
  <c r="Y361" i="1"/>
  <c r="Y9" i="1"/>
  <c r="Y154" i="1"/>
  <c r="Y88" i="1"/>
  <c r="Y243" i="1"/>
  <c r="Y79" i="1"/>
  <c r="Y250" i="1"/>
  <c r="Y244" i="1"/>
  <c r="Y49" i="1"/>
  <c r="Y22" i="1"/>
  <c r="Y213" i="1"/>
  <c r="Y174" i="1"/>
  <c r="Y342" i="1"/>
  <c r="Y25" i="1"/>
  <c r="Y212" i="1"/>
  <c r="Y211" i="1"/>
  <c r="Y108" i="1"/>
  <c r="Y242" i="1"/>
  <c r="Y308" i="1"/>
  <c r="Y57" i="1"/>
  <c r="Y263" i="1"/>
  <c r="Y161" i="1"/>
  <c r="Y300" i="1"/>
  <c r="Y18" i="1"/>
  <c r="Y184" i="1"/>
  <c r="Y90" i="1"/>
  <c r="Y4" i="1"/>
  <c r="Y253" i="1"/>
  <c r="Y146" i="1"/>
  <c r="Y299" i="1"/>
  <c r="Y2" i="1"/>
  <c r="Y313" i="1"/>
  <c r="Y3" i="1"/>
  <c r="Y16" i="1"/>
  <c r="Y319" i="1"/>
  <c r="Y23" i="1"/>
  <c r="Y55" i="1"/>
  <c r="Y24" i="1"/>
  <c r="Y320" i="1"/>
  <c r="Y295" i="1"/>
  <c r="Y294" i="1"/>
  <c r="Y369" i="1"/>
  <c r="Y96" i="1"/>
  <c r="Y166" i="1"/>
  <c r="Y301" i="1"/>
  <c r="Y251" i="1"/>
  <c r="Y159" i="1"/>
  <c r="Y143" i="1"/>
  <c r="Y370" i="1"/>
  <c r="Y201" i="1"/>
  <c r="Y329" i="1"/>
  <c r="Y291" i="1"/>
  <c r="Y53" i="1"/>
  <c r="Y56" i="1"/>
  <c r="Y219" i="1"/>
  <c r="Y297" i="1"/>
  <c r="Y81" i="1"/>
  <c r="Y371" i="1"/>
  <c r="Y54" i="1"/>
  <c r="Y109" i="1"/>
  <c r="Y293" i="1"/>
  <c r="Y302" i="1"/>
  <c r="Y51" i="1"/>
  <c r="Y48" i="1"/>
  <c r="Y292" i="1"/>
  <c r="Y148" i="1"/>
  <c r="Y327" i="1"/>
  <c r="Y303" i="1"/>
  <c r="Y87" i="1"/>
  <c r="Y187" i="1"/>
  <c r="Y304" i="1"/>
  <c r="Y97" i="1"/>
  <c r="Y355" i="1"/>
  <c r="Y190" i="1"/>
  <c r="Y365" i="1"/>
  <c r="Y261" i="1"/>
  <c r="Y328" i="1"/>
  <c r="Y17" i="1"/>
  <c r="Y20" i="1"/>
  <c r="Y14" i="1"/>
  <c r="Y358" i="1"/>
  <c r="Y52" i="1"/>
  <c r="Y188" i="1"/>
  <c r="Y343" i="1"/>
  <c r="Y47" i="1"/>
  <c r="Y50" i="1"/>
  <c r="Y15" i="1"/>
  <c r="Y298" i="1"/>
  <c r="Y368" i="1"/>
  <c r="Y351" i="1"/>
  <c r="Y165" i="1"/>
  <c r="Y254" i="1"/>
  <c r="Y288" i="1"/>
  <c r="Y229" i="1"/>
  <c r="Y6" i="1"/>
  <c r="Y86" i="1"/>
  <c r="Y314" i="1"/>
  <c r="Y19" i="1"/>
  <c r="Y296" i="1"/>
  <c r="Y164" i="1"/>
  <c r="Y207" i="1"/>
  <c r="Y310" i="1"/>
  <c r="Y33" i="1"/>
  <c r="Y89" i="1"/>
  <c r="Y197" i="1"/>
  <c r="Y85" i="1"/>
  <c r="Y32" i="1"/>
  <c r="Y208" i="1"/>
  <c r="Y312" i="1"/>
  <c r="Y360" i="1"/>
  <c r="Y31" i="1"/>
  <c r="Y60" i="1"/>
  <c r="Y61" i="1"/>
  <c r="Y59" i="1"/>
  <c r="Y147" i="1"/>
  <c r="Y58" i="1"/>
  <c r="Y252" i="1"/>
  <c r="Y41" i="1"/>
  <c r="Y241" i="1"/>
  <c r="Y198" i="1"/>
  <c r="E25" i="5"/>
  <c r="E24" i="5"/>
  <c r="E23" i="5"/>
  <c r="E22" i="5"/>
  <c r="E21" i="5"/>
  <c r="E20" i="5"/>
  <c r="E19" i="5"/>
  <c r="E18" i="5"/>
  <c r="E17" i="5"/>
  <c r="E16" i="5"/>
  <c r="E12" i="5"/>
  <c r="E11" i="5"/>
  <c r="E10" i="5"/>
  <c r="E9" i="5"/>
  <c r="E8" i="5"/>
  <c r="E7" i="5"/>
  <c r="E6" i="5"/>
  <c r="E5" i="5"/>
  <c r="E4" i="5"/>
  <c r="E3" i="5"/>
  <c r="AW383" i="1" l="1" a="1"/>
  <c r="AW383" i="1" s="1"/>
  <c r="AW384" i="1" a="1"/>
  <c r="AW384" i="1" s="1"/>
  <c r="AW380" i="1" a="1"/>
  <c r="AW380" i="1" s="1"/>
  <c r="AW385" i="1" a="1"/>
  <c r="AW385" i="1" s="1"/>
  <c r="AW381" i="1" a="1"/>
  <c r="AW381" i="1" s="1"/>
  <c r="AW386" i="1" a="1"/>
  <c r="AW386" i="1" s="1"/>
  <c r="AW382" i="1" a="1"/>
  <c r="AW382" i="1" s="1"/>
  <c r="AW375" i="1" a="1"/>
  <c r="AW375" i="1" s="1"/>
  <c r="AW376" i="1" a="1"/>
  <c r="AW376" i="1" s="1"/>
  <c r="AW372" i="1" a="1"/>
  <c r="AW372" i="1" s="1"/>
  <c r="AW378" i="1" a="1"/>
  <c r="AW378" i="1" s="1"/>
  <c r="AW377" i="1" a="1"/>
  <c r="AW377" i="1" s="1"/>
  <c r="AW373" i="1" a="1"/>
  <c r="AW373" i="1" s="1"/>
  <c r="AW374" i="1" a="1"/>
  <c r="AW374" i="1" s="1"/>
  <c r="AW379" i="1" a="1"/>
  <c r="AW379" i="1" s="1"/>
  <c r="AW356" i="1" a="1"/>
  <c r="AW356" i="1" s="1"/>
  <c r="AW264" i="1" a="1"/>
  <c r="AW264" i="1" s="1"/>
  <c r="AW34" i="1" a="1"/>
  <c r="AW34" i="1" s="1"/>
  <c r="AW336" i="1" a="1"/>
  <c r="AW336" i="1" s="1"/>
  <c r="AW151" i="1" a="1"/>
  <c r="AW151" i="1" s="1"/>
  <c r="AW322" i="1" a="1"/>
  <c r="AW322" i="1" s="1"/>
  <c r="AW218" i="1" a="1"/>
  <c r="AW218" i="1" s="1"/>
  <c r="AW167" i="1" a="1"/>
  <c r="AW167" i="1" s="1"/>
  <c r="AW330" i="1" a="1"/>
  <c r="AW330" i="1" s="1"/>
  <c r="AW42" i="1" a="1"/>
  <c r="AW42" i="1" s="1"/>
  <c r="AW126" i="1" a="1"/>
  <c r="AW126" i="1" s="1"/>
  <c r="AW43" i="1" a="1"/>
  <c r="AW43" i="1" s="1"/>
  <c r="AW64" i="1" a="1"/>
  <c r="AW64" i="1" s="1"/>
  <c r="AW318" i="1" a="1"/>
  <c r="AW318" i="1" s="1"/>
  <c r="AW265" i="1" a="1"/>
  <c r="AW265" i="1" s="1"/>
  <c r="AW113" i="1" a="1"/>
  <c r="AW113" i="1" s="1"/>
  <c r="AW168" i="1" a="1"/>
  <c r="AW168" i="1" s="1"/>
  <c r="AW110" i="1" a="1"/>
  <c r="AW110" i="1" s="1"/>
  <c r="AW315" i="1" a="1"/>
  <c r="AW315" i="1" s="1"/>
  <c r="AW278" i="1" a="1"/>
  <c r="AW278" i="1" s="1"/>
  <c r="AW338" i="1" a="1"/>
  <c r="AW338" i="1" s="1"/>
  <c r="AW337" i="1" a="1"/>
  <c r="AW337" i="1" s="1"/>
  <c r="AW323" i="1" a="1"/>
  <c r="AW323" i="1" s="1"/>
  <c r="AW127" i="1" a="1"/>
  <c r="AW127" i="1" s="1"/>
  <c r="AW13" i="1" a="1"/>
  <c r="AW13" i="1" s="1"/>
  <c r="AW158" i="1" a="1"/>
  <c r="AW158" i="1" s="1"/>
  <c r="AW203" i="1" a="1"/>
  <c r="AW203" i="1" s="1"/>
  <c r="AW93" i="1" a="1"/>
  <c r="AW93" i="1" s="1"/>
  <c r="AW62" i="1" a="1"/>
  <c r="AW62" i="1" s="1"/>
  <c r="AW170" i="1" a="1"/>
  <c r="AW170" i="1" s="1"/>
  <c r="AW65" i="1" a="1"/>
  <c r="AW65" i="1" s="1"/>
  <c r="AW276" i="1" a="1"/>
  <c r="AW276" i="1" s="1"/>
  <c r="AW249" i="1" a="1"/>
  <c r="AW249" i="1" s="1"/>
  <c r="AW155" i="1" a="1"/>
  <c r="AW155" i="1" s="1"/>
  <c r="AW357" i="1" a="1"/>
  <c r="AW357" i="1" s="1"/>
  <c r="AW63" i="1" a="1"/>
  <c r="AW63" i="1" s="1"/>
  <c r="AW111" i="1" a="1"/>
  <c r="AW111" i="1" s="1"/>
  <c r="AW266" i="1" a="1"/>
  <c r="AW266" i="1" s="1"/>
  <c r="AW44" i="1" a="1"/>
  <c r="AW44" i="1" s="1"/>
  <c r="AW128" i="1" a="1"/>
  <c r="AW128" i="1" s="1"/>
  <c r="AW316" i="1" a="1"/>
  <c r="AW316" i="1" s="1"/>
  <c r="AW114" i="1" a="1"/>
  <c r="AW114" i="1" s="1"/>
  <c r="AW45" i="1" a="1"/>
  <c r="AW45" i="1" s="1"/>
  <c r="AW171" i="1" a="1"/>
  <c r="AW171" i="1" s="1"/>
  <c r="AW129" i="1" a="1"/>
  <c r="AW129" i="1" s="1"/>
  <c r="AW115" i="1" a="1"/>
  <c r="AW115" i="1" s="1"/>
  <c r="AW317" i="1" a="1"/>
  <c r="AW317" i="1" s="1"/>
  <c r="AW272" i="1" a="1"/>
  <c r="AW272" i="1" s="1"/>
  <c r="AW112" i="1" a="1"/>
  <c r="AW112" i="1" s="1"/>
  <c r="AW321" i="1" a="1"/>
  <c r="AW321" i="1" s="1"/>
  <c r="AW156" i="1" a="1"/>
  <c r="AW156" i="1" s="1"/>
  <c r="AW267" i="1" a="1"/>
  <c r="AW267" i="1" s="1"/>
  <c r="AW204" i="1" a="1"/>
  <c r="AW204" i="1" s="1"/>
  <c r="AW366" i="1" a="1"/>
  <c r="AW366" i="1" s="1"/>
  <c r="AW205" i="1" a="1"/>
  <c r="AW205" i="1" s="1"/>
  <c r="AW142" i="1" a="1"/>
  <c r="AW142" i="1" s="1"/>
  <c r="AW284" i="1" a="1"/>
  <c r="AW284" i="1" s="1"/>
  <c r="AW277" i="1" a="1"/>
  <c r="AW277" i="1" s="1"/>
  <c r="AW26" i="1" a="1"/>
  <c r="AW26" i="1" s="1"/>
  <c r="AW157" i="1" a="1"/>
  <c r="AW157" i="1" s="1"/>
  <c r="AW130" i="1" a="1"/>
  <c r="AW130" i="1" s="1"/>
  <c r="AW172" i="1" a="1"/>
  <c r="AW172" i="1" s="1"/>
  <c r="AW226" i="1" a="1"/>
  <c r="AW226" i="1" s="1"/>
  <c r="AW309" i="1" a="1"/>
  <c r="AW309" i="1" s="1"/>
  <c r="AW46" i="1" a="1"/>
  <c r="AW46" i="1" s="1"/>
  <c r="AW282" i="1" a="1"/>
  <c r="AW282" i="1" s="1"/>
  <c r="AW273" i="1" a="1"/>
  <c r="AW273" i="1" s="1"/>
  <c r="AW364" i="1" a="1"/>
  <c r="AW364" i="1" s="1"/>
  <c r="AW169" i="1" a="1"/>
  <c r="AW169" i="1" s="1"/>
  <c r="AW27" i="1" a="1"/>
  <c r="AW27" i="1" s="1"/>
  <c r="AW206" i="1" a="1"/>
  <c r="AW206" i="1" s="1"/>
  <c r="AW116" i="1" a="1"/>
  <c r="AW116" i="1" s="1"/>
  <c r="AW326" i="1" a="1"/>
  <c r="AW326" i="1" s="1"/>
  <c r="AV198" i="1"/>
  <c r="AV241" i="1"/>
  <c r="AV252" i="1"/>
  <c r="AV41" i="1"/>
  <c r="AW10" i="1" l="1" a="1"/>
  <c r="AW10" i="1" s="1"/>
  <c r="AW244" i="1" a="1"/>
  <c r="AW244" i="1" s="1"/>
  <c r="AW280" i="1" a="1"/>
  <c r="AW280" i="1" s="1"/>
  <c r="AW2" i="1" a="1"/>
  <c r="AW2" i="1" s="1"/>
  <c r="AW294" i="1" a="1"/>
  <c r="AW294" i="1" s="1"/>
  <c r="AW293" i="1" a="1"/>
  <c r="AW293" i="1" s="1"/>
  <c r="AW147" i="1" a="1"/>
  <c r="AW147" i="1" s="1"/>
  <c r="AW177" i="1" a="1"/>
  <c r="AW177" i="1" s="1"/>
  <c r="AW313" i="1" a="1"/>
  <c r="AW313" i="1" s="1"/>
  <c r="AW233" i="1" a="1"/>
  <c r="AW233" i="1" s="1"/>
  <c r="AW60" i="1" a="1"/>
  <c r="AW60" i="1" s="1"/>
  <c r="AW86" i="1" a="1"/>
  <c r="AW86" i="1" s="1"/>
  <c r="AW136" i="1" a="1"/>
  <c r="AW136" i="1" s="1"/>
  <c r="AW31" i="1" a="1"/>
  <c r="AW31" i="1" s="1"/>
  <c r="AW308" i="1" a="1"/>
  <c r="AW308" i="1" s="1"/>
  <c r="AW140" i="1" a="1"/>
  <c r="AW140" i="1" s="1"/>
  <c r="AW332" i="1" a="1"/>
  <c r="AW332" i="1" s="1"/>
  <c r="AW232" i="1" a="1"/>
  <c r="AW232" i="1" s="1"/>
  <c r="AW15" i="1" a="1"/>
  <c r="AW15" i="1" s="1"/>
  <c r="AW181" i="1" a="1"/>
  <c r="AW181" i="1" s="1"/>
  <c r="AW3" i="1" a="1"/>
  <c r="AW3" i="1" s="1"/>
  <c r="AW119" i="1" a="1"/>
  <c r="AW119" i="1" s="1"/>
  <c r="AW354" i="1" a="1"/>
  <c r="AW354" i="1" s="1"/>
  <c r="AW185" i="1" a="1"/>
  <c r="AW185" i="1" s="1"/>
  <c r="AW122" i="1" a="1"/>
  <c r="AW122" i="1" s="1"/>
  <c r="AW234" i="1" a="1"/>
  <c r="AW234" i="1" s="1"/>
  <c r="AW296" i="1" a="1"/>
  <c r="AW296" i="1" s="1"/>
  <c r="AW225" i="1" a="1"/>
  <c r="AW225" i="1" s="1"/>
  <c r="AW145" i="1" a="1"/>
  <c r="AW145" i="1" s="1"/>
  <c r="AW67" i="1" a="1"/>
  <c r="AW67" i="1" s="1"/>
  <c r="AW342" i="1" a="1"/>
  <c r="AW342" i="1" s="1"/>
  <c r="AW195" i="1" a="1"/>
  <c r="AW195" i="1" s="1"/>
  <c r="AW76" i="1" a="1"/>
  <c r="AW76" i="1" s="1"/>
  <c r="AW245" i="1" a="1"/>
  <c r="AW245" i="1" s="1"/>
  <c r="AW174" i="1" a="1"/>
  <c r="AW174" i="1" s="1"/>
  <c r="AW97" i="1" a="1"/>
  <c r="AW97" i="1" s="1"/>
  <c r="AW49" i="1" a="1"/>
  <c r="AW49" i="1" s="1"/>
  <c r="AW47" i="1" a="1"/>
  <c r="AW47" i="1" s="1"/>
  <c r="AW345" i="1" a="1"/>
  <c r="AW345" i="1" s="1"/>
  <c r="AW189" i="1" a="1"/>
  <c r="AW189" i="1" s="1"/>
  <c r="AW50" i="1" a="1"/>
  <c r="AW50" i="1" s="1"/>
  <c r="AW350" i="1" a="1"/>
  <c r="AW350" i="1" s="1"/>
  <c r="AW258" i="1" a="1"/>
  <c r="AW258" i="1" s="1"/>
  <c r="AW193" i="1" a="1"/>
  <c r="AW193" i="1" s="1"/>
  <c r="AW96" i="1" a="1"/>
  <c r="AW96" i="1" s="1"/>
  <c r="AW301" i="1" a="1"/>
  <c r="AW301" i="1" s="1"/>
  <c r="AW300" i="1" a="1"/>
  <c r="AW300" i="1" s="1"/>
  <c r="AW215" i="1" a="1"/>
  <c r="AW215" i="1" s="1"/>
  <c r="AW78" i="1" a="1"/>
  <c r="AW78" i="1" s="1"/>
  <c r="AW230" i="1" a="1"/>
  <c r="AW230" i="1" s="1"/>
  <c r="AW124" i="1" a="1"/>
  <c r="AW124" i="1" s="1"/>
  <c r="AW349" i="1" a="1"/>
  <c r="AW349" i="1" s="1"/>
  <c r="AW363" i="1" a="1"/>
  <c r="AW363" i="1" s="1"/>
  <c r="AW7" i="1" a="1"/>
  <c r="AW7" i="1" s="1"/>
  <c r="AW197" i="1" a="1"/>
  <c r="AW197" i="1" s="1"/>
  <c r="AW117" i="1" a="1"/>
  <c r="AW117" i="1" s="1"/>
  <c r="AW66" i="1" a="1"/>
  <c r="AW66" i="1" s="1"/>
  <c r="AW11" i="1" a="1"/>
  <c r="AW11" i="1" s="1"/>
  <c r="AW306" i="1" a="1"/>
  <c r="AW306" i="1" s="1"/>
  <c r="AW220" i="1" a="1"/>
  <c r="AW220" i="1" s="1"/>
  <c r="AW139" i="1" a="1"/>
  <c r="AW139" i="1" s="1"/>
  <c r="AW61" i="1" a="1"/>
  <c r="AW61" i="1" s="1"/>
  <c r="AW369" i="1" a="1"/>
  <c r="AW369" i="1" s="1"/>
  <c r="AW290" i="1" a="1"/>
  <c r="AW290" i="1" s="1"/>
  <c r="AW211" i="1" a="1"/>
  <c r="AW211" i="1" s="1"/>
  <c r="AW131" i="1" a="1"/>
  <c r="AW131" i="1" s="1"/>
  <c r="AW6" i="1" a="1"/>
  <c r="AW6" i="1" s="1"/>
  <c r="AW314" i="1" a="1"/>
  <c r="AW314" i="1" s="1"/>
  <c r="AW182" i="1" a="1"/>
  <c r="AW182" i="1" s="1"/>
  <c r="AW56" i="1" a="1"/>
  <c r="AW56" i="1" s="1"/>
  <c r="AW238" i="1" a="1"/>
  <c r="AW238" i="1" s="1"/>
  <c r="AW162" i="1" a="1"/>
  <c r="AW162" i="1" s="1"/>
  <c r="AW90" i="1" a="1"/>
  <c r="AW90" i="1" s="1"/>
  <c r="AW39" i="1" a="1"/>
  <c r="AW39" i="1" s="1"/>
  <c r="AW362" i="1" a="1"/>
  <c r="AW362" i="1" s="1"/>
  <c r="AW331" i="1" a="1"/>
  <c r="AW331" i="1" s="1"/>
  <c r="AW176" i="1" a="1"/>
  <c r="AW176" i="1" s="1"/>
  <c r="AW358" i="1" a="1"/>
  <c r="AW358" i="1" s="1"/>
  <c r="AW339" i="1" a="1"/>
  <c r="AW339" i="1" s="1"/>
  <c r="AW252" i="1" a="1"/>
  <c r="AW252" i="1" s="1"/>
  <c r="AW186" i="1" a="1"/>
  <c r="AW186" i="1" s="1"/>
  <c r="AW79" i="1" a="1"/>
  <c r="AW79" i="1" s="1"/>
  <c r="AW83" i="1" a="1"/>
  <c r="AW83" i="1" s="1"/>
  <c r="AW89" i="1" a="1"/>
  <c r="AW89" i="1" s="1"/>
  <c r="AW82" i="1" a="1"/>
  <c r="AW82" i="1" s="1"/>
  <c r="AW255" i="1" a="1"/>
  <c r="AW255" i="1" s="1"/>
  <c r="AW16" i="1" a="1"/>
  <c r="AW16" i="1" s="1"/>
  <c r="AW228" i="1" a="1"/>
  <c r="AW228" i="1" s="1"/>
  <c r="AW187" i="1" a="1"/>
  <c r="AW187" i="1" s="1"/>
  <c r="AW221" i="1" a="1"/>
  <c r="AW221" i="1" s="1"/>
  <c r="AW367" i="1" a="1"/>
  <c r="AW367" i="1" s="1"/>
  <c r="AW198" i="1" a="1"/>
  <c r="AW198" i="1" s="1"/>
  <c r="AW166" i="1" a="1"/>
  <c r="AW166" i="1" s="1"/>
  <c r="AW77" i="1" a="1"/>
  <c r="AW77" i="1" s="1"/>
  <c r="AW164" i="1" a="1"/>
  <c r="AW164" i="1" s="1"/>
  <c r="AW9" i="1" a="1"/>
  <c r="AW9" i="1" s="1"/>
  <c r="AW370" i="1" a="1"/>
  <c r="AW370" i="1" s="1"/>
  <c r="AW259" i="1" a="1"/>
  <c r="AW259" i="1" s="1"/>
  <c r="AW212" i="1" a="1"/>
  <c r="AW212" i="1" s="1"/>
  <c r="AW199" i="1" a="1"/>
  <c r="AW199" i="1" s="1"/>
  <c r="AW348" i="1" a="1"/>
  <c r="AW348" i="1" s="1"/>
  <c r="AW160" i="1" a="1"/>
  <c r="AW160" i="1" s="1"/>
  <c r="AW207" i="1" a="1"/>
  <c r="AW207" i="1" s="1"/>
  <c r="AW319" i="1" a="1"/>
  <c r="AW319" i="1" s="1"/>
  <c r="AW154" i="1" a="1"/>
  <c r="AW154" i="1" s="1"/>
  <c r="AW53" i="1" a="1"/>
  <c r="AW53" i="1" s="1"/>
  <c r="AW101" i="1" a="1"/>
  <c r="AW101" i="1" s="1"/>
  <c r="AW335" i="1" a="1"/>
  <c r="AW335" i="1" s="1"/>
  <c r="AW324" i="1" a="1"/>
  <c r="AW324" i="1" s="1"/>
  <c r="AW57" i="1" a="1"/>
  <c r="AW57" i="1" s="1"/>
  <c r="AW213" i="1" a="1"/>
  <c r="AW213" i="1" s="1"/>
  <c r="AW359" i="1" a="1"/>
  <c r="AW359" i="1" s="1"/>
  <c r="AW108" i="1" a="1"/>
  <c r="AW108" i="1" s="1"/>
  <c r="AW368" i="1" a="1"/>
  <c r="AW368" i="1" s="1"/>
  <c r="AW144" i="1" a="1"/>
  <c r="AW144" i="1" s="1"/>
  <c r="AW32" i="1" a="1"/>
  <c r="AW32" i="1" s="1"/>
  <c r="AW340" i="1" a="1"/>
  <c r="AW340" i="1" s="1"/>
  <c r="AW59" i="1" a="1"/>
  <c r="AW59" i="1" s="1"/>
  <c r="AW209" i="1" a="1"/>
  <c r="AW209" i="1" s="1"/>
  <c r="AW208" i="1" a="1"/>
  <c r="AW208" i="1" s="1"/>
  <c r="AW243" i="1" a="1"/>
  <c r="AW243" i="1" s="1"/>
  <c r="AW134" i="1" a="1"/>
  <c r="AW134" i="1" s="1"/>
  <c r="AW229" i="1" a="1"/>
  <c r="AW229" i="1" s="1"/>
  <c r="AW68" i="1" a="1"/>
  <c r="AW68" i="1" s="1"/>
  <c r="AW257" i="1" a="1"/>
  <c r="AW257" i="1" s="1"/>
  <c r="AW287" i="1" a="1"/>
  <c r="AW287" i="1" s="1"/>
  <c r="AW352" i="1" a="1"/>
  <c r="AW352" i="1" s="1"/>
  <c r="AW184" i="1" a="1"/>
  <c r="AW184" i="1" s="1"/>
  <c r="AW99" i="1" a="1"/>
  <c r="AW99" i="1" s="1"/>
  <c r="AW52" i="1" a="1"/>
  <c r="AW52" i="1" s="1"/>
  <c r="AW371" i="1" a="1"/>
  <c r="AW371" i="1" s="1"/>
  <c r="AW285" i="1" a="1"/>
  <c r="AW285" i="1" s="1"/>
  <c r="AW202" i="1" a="1"/>
  <c r="AW202" i="1" s="1"/>
  <c r="AW104" i="1" a="1"/>
  <c r="AW104" i="1" s="1"/>
  <c r="AW35" i="1" a="1"/>
  <c r="AW35" i="1" s="1"/>
  <c r="AW341" i="1" a="1"/>
  <c r="AW341" i="1" s="1"/>
  <c r="AW260" i="1" a="1"/>
  <c r="AW260" i="1" s="1"/>
  <c r="AW194" i="1" a="1"/>
  <c r="AW194" i="1" s="1"/>
  <c r="AW91" i="1" a="1"/>
  <c r="AW91" i="1" s="1"/>
  <c r="AW307" i="1" a="1"/>
  <c r="AW307" i="1" s="1"/>
  <c r="AW291" i="1" a="1"/>
  <c r="AW291" i="1" s="1"/>
  <c r="AW138" i="1" a="1"/>
  <c r="AW138" i="1" s="1"/>
  <c r="AW351" i="1" a="1"/>
  <c r="AW351" i="1" s="1"/>
  <c r="AW217" i="1" a="1"/>
  <c r="AW217" i="1" s="1"/>
  <c r="AW137" i="1" a="1"/>
  <c r="AW137" i="1" s="1"/>
  <c r="AW80" i="1" a="1"/>
  <c r="AW80" i="1" s="1"/>
  <c r="AW25" i="1" a="1"/>
  <c r="AW25" i="1" s="1"/>
  <c r="AW299" i="1" a="1"/>
  <c r="AW299" i="1" s="1"/>
  <c r="AW283" i="1" a="1"/>
  <c r="AW283" i="1" s="1"/>
  <c r="AW132" i="1" a="1"/>
  <c r="AW132" i="1" s="1"/>
  <c r="AW312" i="1" a="1"/>
  <c r="AW312" i="1" s="1"/>
  <c r="AW311" i="1" a="1"/>
  <c r="AW311" i="1" s="1"/>
  <c r="AW237" i="1" a="1"/>
  <c r="AW237" i="1" s="1"/>
  <c r="AW161" i="1" a="1"/>
  <c r="AW161" i="1" s="1"/>
  <c r="AW38" i="1" a="1"/>
  <c r="AW38" i="1" s="1"/>
  <c r="AW84" i="1" a="1"/>
  <c r="AW84" i="1" s="1"/>
  <c r="AW149" i="1" a="1"/>
  <c r="AW149" i="1" s="1"/>
  <c r="AW191" i="1" a="1"/>
  <c r="AW191" i="1" s="1"/>
  <c r="AW30" i="1" a="1"/>
  <c r="AW30" i="1" s="1"/>
  <c r="AW51" i="1" a="1"/>
  <c r="AW51" i="1" s="1"/>
  <c r="AW163" i="1" a="1"/>
  <c r="AW163" i="1" s="1"/>
  <c r="AW92" i="1" a="1"/>
  <c r="AW92" i="1" s="1"/>
  <c r="AW107" i="1" a="1"/>
  <c r="AW107" i="1" s="1"/>
  <c r="AW8" i="1" a="1"/>
  <c r="AW8" i="1" s="1"/>
  <c r="AW216" i="1" a="1"/>
  <c r="AW216" i="1" s="1"/>
  <c r="AW37" i="1" a="1"/>
  <c r="AW37" i="1" s="1"/>
  <c r="AW192" i="1" a="1"/>
  <c r="AW192" i="1" s="1"/>
  <c r="AW123" i="1" a="1"/>
  <c r="AW123" i="1" s="1"/>
  <c r="AW22" i="1" a="1"/>
  <c r="AW22" i="1" s="1"/>
  <c r="AW29" i="1" a="1"/>
  <c r="AW29" i="1" s="1"/>
  <c r="AW152" i="1" a="1"/>
  <c r="AW152" i="1" s="1"/>
  <c r="AW81" i="1" a="1"/>
  <c r="AW81" i="1" s="1"/>
  <c r="AW102" i="1" a="1"/>
  <c r="AW102" i="1" s="1"/>
  <c r="AW70" i="1" a="1"/>
  <c r="AW70" i="1" s="1"/>
  <c r="AW355" i="1" a="1"/>
  <c r="AW355" i="1" s="1"/>
  <c r="AW214" i="1" a="1"/>
  <c r="AW214" i="1" s="1"/>
  <c r="AW48" i="1" a="1"/>
  <c r="AW48" i="1" s="1"/>
  <c r="AW100" i="1" a="1"/>
  <c r="AW100" i="1" s="1"/>
  <c r="AW72" i="1" a="1"/>
  <c r="AW72" i="1" s="1"/>
  <c r="AW4" i="1" a="1"/>
  <c r="AW4" i="1" s="1"/>
  <c r="AW236" i="1" a="1"/>
  <c r="AW236" i="1" s="1"/>
  <c r="AW263" i="1" a="1"/>
  <c r="AW263" i="1" s="1"/>
  <c r="AW334" i="1" a="1"/>
  <c r="AW334" i="1" s="1"/>
  <c r="AW95" i="1" a="1"/>
  <c r="AW95" i="1" s="1"/>
  <c r="AW23" i="1" a="1"/>
  <c r="AW23" i="1" s="1"/>
  <c r="AW105" i="1" a="1"/>
  <c r="AW105" i="1" s="1"/>
  <c r="AW298" i="1" a="1"/>
  <c r="AW298" i="1" s="1"/>
  <c r="AW40" i="1" a="1"/>
  <c r="AW40" i="1" s="1"/>
  <c r="AW201" i="1" a="1"/>
  <c r="AW201" i="1" s="1"/>
  <c r="AW305" i="1" a="1"/>
  <c r="AW305" i="1" s="1"/>
  <c r="AW224" i="1" a="1"/>
  <c r="AW224" i="1" s="1"/>
  <c r="AW297" i="1" a="1"/>
  <c r="AW297" i="1" s="1"/>
  <c r="AW327" i="1" a="1"/>
  <c r="AW327" i="1" s="1"/>
  <c r="AW180" i="1" a="1"/>
  <c r="AW180" i="1" s="1"/>
  <c r="AW179" i="1" a="1"/>
  <c r="AW179" i="1" s="1"/>
  <c r="AW178" i="1" a="1"/>
  <c r="AW178" i="1" s="1"/>
  <c r="AW148" i="1" a="1"/>
  <c r="AW148" i="1" s="1"/>
  <c r="AW73" i="1" a="1"/>
  <c r="AW73" i="1" s="1"/>
  <c r="AW365" i="1" a="1"/>
  <c r="AW365" i="1" s="1"/>
  <c r="AW12" i="1" a="1"/>
  <c r="AW12" i="1" s="1"/>
  <c r="AW135" i="1" a="1"/>
  <c r="AW135" i="1" s="1"/>
  <c r="AW250" i="1" a="1"/>
  <c r="AW250" i="1" s="1"/>
  <c r="AW320" i="1" a="1"/>
  <c r="AW320" i="1" s="1"/>
  <c r="AW165" i="1" a="1"/>
  <c r="AW165" i="1" s="1"/>
  <c r="AW94" i="1" a="1"/>
  <c r="AW94" i="1" s="1"/>
  <c r="AW41" i="1" a="1"/>
  <c r="AW41" i="1" s="1"/>
  <c r="AW361" i="1" a="1"/>
  <c r="AW361" i="1" s="1"/>
  <c r="AW274" i="1" a="1"/>
  <c r="AW274" i="1" s="1"/>
  <c r="AW196" i="1" a="1"/>
  <c r="AW196" i="1" s="1"/>
  <c r="AW87" i="1" a="1"/>
  <c r="AW87" i="1" s="1"/>
  <c r="AW28" i="1" a="1"/>
  <c r="AW28" i="1" s="1"/>
  <c r="AW344" i="1" a="1"/>
  <c r="AW344" i="1" s="1"/>
  <c r="AW253" i="1" a="1"/>
  <c r="AW253" i="1" s="1"/>
  <c r="AW188" i="1" a="1"/>
  <c r="AW188" i="1" s="1"/>
  <c r="AW75" i="1" a="1"/>
  <c r="AW75" i="1" s="1"/>
  <c r="AW286" i="1" a="1"/>
  <c r="AW286" i="1" s="1"/>
  <c r="AW271" i="1" a="1"/>
  <c r="AW271" i="1" s="1"/>
  <c r="AW121" i="1" a="1"/>
  <c r="AW121" i="1" s="1"/>
  <c r="AW328" i="1" a="1"/>
  <c r="AW328" i="1" s="1"/>
  <c r="AW210" i="1" a="1"/>
  <c r="AW210" i="1" s="1"/>
  <c r="AW125" i="1" a="1"/>
  <c r="AW125" i="1" s="1"/>
  <c r="AW74" i="1" a="1"/>
  <c r="AW74" i="1" s="1"/>
  <c r="AW20" i="1" a="1"/>
  <c r="AW20" i="1" s="1"/>
  <c r="AW262" i="1" a="1"/>
  <c r="AW262" i="1" s="1"/>
  <c r="AW254" i="1" a="1"/>
  <c r="AW254" i="1" s="1"/>
  <c r="AW109" i="1" a="1"/>
  <c r="AW109" i="1" s="1"/>
  <c r="AW289" i="1" a="1"/>
  <c r="AW289" i="1" s="1"/>
  <c r="AW302" i="1" a="1"/>
  <c r="AW302" i="1" s="1"/>
  <c r="AW231" i="1" a="1"/>
  <c r="AW231" i="1" s="1"/>
  <c r="AW150" i="1" a="1"/>
  <c r="AW150" i="1" s="1"/>
  <c r="AW19" i="1" a="1"/>
  <c r="AW19" i="1" s="1"/>
  <c r="AW118" i="1" a="1"/>
  <c r="AW118" i="1" s="1"/>
  <c r="AW251" i="1" a="1"/>
  <c r="AW251" i="1" s="1"/>
  <c r="AW256" i="1" a="1"/>
  <c r="AW256" i="1" s="1"/>
  <c r="AW346" i="1" a="1"/>
  <c r="AW346" i="1" s="1"/>
  <c r="AW239" i="1" a="1"/>
  <c r="AW239" i="1" s="1"/>
  <c r="AW33" i="1" a="1"/>
  <c r="AW33" i="1" s="1"/>
  <c r="AW281" i="1" a="1"/>
  <c r="AW281" i="1" s="1"/>
  <c r="AW227" i="1" a="1"/>
  <c r="AW227" i="1" s="1"/>
  <c r="AW288" i="1" a="1"/>
  <c r="AW288" i="1" s="1"/>
  <c r="AW353" i="1" a="1"/>
  <c r="AW353" i="1" s="1"/>
  <c r="AW275" i="1" a="1"/>
  <c r="AW275" i="1" s="1"/>
  <c r="AW235" i="1" a="1"/>
  <c r="AW235" i="1" s="1"/>
  <c r="AW241" i="1" a="1"/>
  <c r="AW241" i="1" s="1"/>
  <c r="AW304" i="1" a="1"/>
  <c r="AW304" i="1" s="1"/>
  <c r="AW219" i="1" a="1"/>
  <c r="AW219" i="1" s="1"/>
  <c r="AW54" i="1" a="1"/>
  <c r="AW54" i="1" s="1"/>
  <c r="AW360" i="1" a="1"/>
  <c r="AW360" i="1" s="1"/>
  <c r="AW173" i="1" a="1"/>
  <c r="AW173" i="1" s="1"/>
  <c r="AW58" i="1" a="1"/>
  <c r="AW58" i="1" s="1"/>
  <c r="AW17" i="1" a="1"/>
  <c r="AW17" i="1" s="1"/>
  <c r="AW190" i="1" a="1"/>
  <c r="AW190" i="1" s="1"/>
  <c r="AW5" i="1" a="1"/>
  <c r="AW5" i="1" s="1"/>
  <c r="AW133" i="1" a="1"/>
  <c r="AW133" i="1" s="1"/>
  <c r="AW270" i="1" a="1"/>
  <c r="AW270" i="1" s="1"/>
  <c r="AW347" i="1" a="1"/>
  <c r="AW347" i="1" s="1"/>
  <c r="AW153" i="1" a="1"/>
  <c r="AW153" i="1" s="1"/>
  <c r="AW85" i="1" a="1"/>
  <c r="AW85" i="1" s="1"/>
  <c r="AW333" i="1" a="1"/>
  <c r="AW333" i="1" s="1"/>
  <c r="AW146" i="1" a="1"/>
  <c r="AW146" i="1" s="1"/>
  <c r="AW310" i="1" a="1"/>
  <c r="AW310" i="1" s="1"/>
  <c r="AW106" i="1" a="1"/>
  <c r="AW106" i="1" s="1"/>
  <c r="AW141" i="1" a="1"/>
  <c r="AW141" i="1" s="1"/>
  <c r="AW268" i="1" a="1"/>
  <c r="AW268" i="1" s="1"/>
  <c r="AW18" i="1" a="1"/>
  <c r="AW18" i="1" s="1"/>
  <c r="AW325" i="1" a="1"/>
  <c r="AW325" i="1" s="1"/>
  <c r="AW279" i="1" a="1"/>
  <c r="AW279" i="1" s="1"/>
  <c r="AW24" i="1" a="1"/>
  <c r="AW24" i="1" s="1"/>
  <c r="AW222" i="1" a="1"/>
  <c r="AW222" i="1" s="1"/>
  <c r="AW292" i="1" a="1"/>
  <c r="AW292" i="1" s="1"/>
  <c r="AW159" i="1" a="1"/>
  <c r="AW159" i="1" s="1"/>
  <c r="AW88" i="1" a="1"/>
  <c r="AW88" i="1" s="1"/>
  <c r="AW36" i="1" a="1"/>
  <c r="AW36" i="1" s="1"/>
  <c r="AW343" i="1" a="1"/>
  <c r="AW343" i="1" s="1"/>
  <c r="AW261" i="1" a="1"/>
  <c r="AW261" i="1" s="1"/>
  <c r="AW183" i="1" a="1"/>
  <c r="AW183" i="1" s="1"/>
  <c r="AW71" i="1" a="1"/>
  <c r="AW71" i="1" s="1"/>
  <c r="AW21" i="1" a="1"/>
  <c r="AW21" i="1" s="1"/>
  <c r="AW329" i="1" a="1"/>
  <c r="AW329" i="1" s="1"/>
  <c r="AW246" i="1" a="1"/>
  <c r="AW246" i="1" s="1"/>
  <c r="AW175" i="1" a="1"/>
  <c r="AW175" i="1" s="1"/>
  <c r="AW55" i="1" a="1"/>
  <c r="AW55" i="1" s="1"/>
  <c r="AW248" i="1" a="1"/>
  <c r="AW248" i="1" s="1"/>
  <c r="AW247" i="1" a="1"/>
  <c r="AW247" i="1" s="1"/>
  <c r="AW103" i="1" a="1"/>
  <c r="AW103" i="1" s="1"/>
  <c r="AW303" i="1" a="1"/>
  <c r="AW303" i="1" s="1"/>
  <c r="AW200" i="1" a="1"/>
  <c r="AW200" i="1" s="1"/>
  <c r="AW120" i="1" a="1"/>
  <c r="AW120" i="1" s="1"/>
  <c r="AW69" i="1" a="1"/>
  <c r="AW69" i="1" s="1"/>
  <c r="AW14" i="1" a="1"/>
  <c r="AW14" i="1" s="1"/>
  <c r="AW242" i="1" a="1"/>
  <c r="AW242" i="1" s="1"/>
  <c r="AW240" i="1" a="1"/>
  <c r="AW240" i="1" s="1"/>
  <c r="AW98" i="1" a="1"/>
  <c r="AW98" i="1" s="1"/>
  <c r="AW269" i="1" a="1"/>
  <c r="AW269" i="1" s="1"/>
  <c r="AW295" i="1" a="1"/>
  <c r="AW295" i="1" s="1"/>
  <c r="AW223" i="1" a="1"/>
  <c r="AW223" i="1" s="1"/>
  <c r="AW143" i="1" a="1"/>
  <c r="AW143" i="1" s="1"/>
  <c r="AV320" i="1"/>
  <c r="AV25" i="1"/>
  <c r="AV165" i="1"/>
  <c r="AV240" i="1"/>
  <c r="AV262" i="1"/>
  <c r="AV354" i="1"/>
  <c r="AV194" i="1"/>
  <c r="AV209" i="1"/>
  <c r="AV190" i="1"/>
  <c r="AV147" i="1"/>
  <c r="AV355" i="1"/>
  <c r="AV180" i="1"/>
  <c r="AV59" i="1"/>
  <c r="AV148" i="1"/>
  <c r="AV274" i="1"/>
  <c r="AV200" i="1"/>
  <c r="AV212" i="1"/>
  <c r="AV285" i="1"/>
  <c r="AV302" i="1"/>
  <c r="AV21" i="1"/>
  <c r="AV85" i="1"/>
  <c r="AV314" i="1"/>
  <c r="AV351" i="1"/>
  <c r="AV263" i="1"/>
  <c r="AV332" i="1"/>
  <c r="AV146" i="1"/>
  <c r="AV369" i="1"/>
  <c r="AV259" i="1"/>
  <c r="AV80" i="1"/>
  <c r="AV306" i="1"/>
  <c r="AV136" i="1"/>
  <c r="AV154" i="1"/>
  <c r="AV109" i="1"/>
  <c r="AV342" i="1"/>
  <c r="AV18" i="1"/>
  <c r="AV195" i="1"/>
  <c r="AV189" i="1"/>
  <c r="AV328" i="1"/>
  <c r="AV124" i="1"/>
  <c r="AV255" i="1"/>
  <c r="AV233" i="1"/>
  <c r="AV299" i="1"/>
  <c r="AV15" i="1"/>
  <c r="AV280" i="1"/>
  <c r="AV188" i="1"/>
  <c r="AV295" i="1"/>
  <c r="AV279" i="1"/>
  <c r="AV215" i="1"/>
  <c r="AV286" i="1"/>
  <c r="AV301" i="1"/>
  <c r="AV90" i="1"/>
  <c r="AV23" i="1"/>
  <c r="AV83" i="1"/>
  <c r="AV159" i="1"/>
  <c r="AV291" i="1"/>
  <c r="AV335" i="1"/>
  <c r="AV319" i="1"/>
  <c r="AV145" i="1"/>
  <c r="AV370" i="1"/>
  <c r="AV258" i="1"/>
  <c r="AV33" i="1"/>
  <c r="AV87" i="1"/>
  <c r="AV196" i="1"/>
  <c r="AV308" i="1"/>
  <c r="AV350" i="1"/>
  <c r="AV66" i="1"/>
  <c r="AV31" i="1"/>
  <c r="AV269" i="1"/>
  <c r="AV131" i="1"/>
  <c r="AV247" i="1"/>
  <c r="AV268" i="1"/>
  <c r="AV140" i="1"/>
  <c r="AV37" i="1"/>
  <c r="AV197" i="1"/>
  <c r="AV75" i="1"/>
  <c r="AV141" i="1"/>
  <c r="AV121" i="1"/>
  <c r="AV344" i="1"/>
  <c r="AV360" i="1"/>
  <c r="AV72" i="1"/>
  <c r="AV96" i="1"/>
  <c r="AV137" i="1"/>
  <c r="AV310" i="1"/>
  <c r="AV39" i="1"/>
  <c r="AV108" i="1"/>
  <c r="AV211" i="1"/>
  <c r="AV345" i="1"/>
  <c r="AV98" i="1"/>
  <c r="AV97" i="1"/>
  <c r="AV222" i="1"/>
  <c r="AV178" i="1"/>
  <c r="AV11" i="1"/>
  <c r="AV51" i="1"/>
  <c r="AV253" i="1"/>
  <c r="AV6" i="1"/>
  <c r="AV135" i="1"/>
  <c r="AV73" i="1"/>
  <c r="AV35" i="1"/>
  <c r="AV329" i="1"/>
  <c r="AV89" i="1"/>
  <c r="AV162" i="1"/>
  <c r="AV359" i="1"/>
  <c r="AV246" i="1"/>
  <c r="AV101" i="1"/>
  <c r="AV223" i="1"/>
  <c r="AV5" i="1"/>
  <c r="AV122" i="1"/>
  <c r="AV313" i="1"/>
  <c r="AV228" i="1"/>
  <c r="AV224" i="1"/>
  <c r="AV183" i="1"/>
  <c r="AV7" i="1"/>
  <c r="AV50" i="1"/>
  <c r="AV152" i="1"/>
  <c r="AV261" i="1"/>
  <c r="AV363" i="1"/>
  <c r="AV341" i="1"/>
  <c r="AV30" i="1"/>
  <c r="AV69" i="1"/>
  <c r="AV105" i="1"/>
  <c r="AV339" i="1"/>
  <c r="AV95" i="1"/>
  <c r="AV48" i="1"/>
  <c r="AV348" i="1"/>
  <c r="AV202" i="1"/>
  <c r="AV174" i="1"/>
  <c r="AV57" i="1"/>
  <c r="AV248" i="1"/>
  <c r="AV58" i="1"/>
  <c r="AV260" i="1"/>
  <c r="AV229" i="1"/>
  <c r="AV220" i="1"/>
  <c r="AV179" i="1"/>
  <c r="AV3" i="1"/>
  <c r="AV52" i="1"/>
  <c r="AV125" i="1"/>
  <c r="AV243" i="1"/>
  <c r="AV256" i="1"/>
  <c r="AV185" i="1"/>
  <c r="AV234" i="1"/>
  <c r="AV300" i="1"/>
  <c r="AV181" i="1"/>
  <c r="AV79" i="1"/>
  <c r="AV166" i="1"/>
  <c r="AV294" i="1"/>
  <c r="AV296" i="1"/>
  <c r="AV61" i="1"/>
  <c r="AV143" i="1"/>
  <c r="AV271" i="1"/>
  <c r="AV186" i="1"/>
  <c r="AV74" i="1"/>
  <c r="AV232" i="1"/>
  <c r="AV327" i="1"/>
  <c r="AV298" i="1"/>
  <c r="AV133" i="1"/>
  <c r="AV182" i="1"/>
  <c r="AV358" i="1"/>
  <c r="AV17" i="1"/>
  <c r="AV38" i="1"/>
  <c r="AV82" i="1"/>
  <c r="AV117" i="1"/>
  <c r="AV161" i="1"/>
  <c r="AV238" i="1"/>
  <c r="AV287" i="1"/>
  <c r="AV343" i="1"/>
  <c r="AV281" i="1"/>
  <c r="AV290" i="1"/>
  <c r="AV214" i="1"/>
  <c r="AV71" i="1"/>
  <c r="AV235" i="1"/>
  <c r="AV92" i="1"/>
  <c r="AV303" i="1"/>
  <c r="AV138" i="1"/>
  <c r="AV199" i="1"/>
  <c r="AV104" i="1"/>
  <c r="AV14" i="1"/>
  <c r="AV36" i="1"/>
  <c r="AV84" i="1"/>
  <c r="AV118" i="1"/>
  <c r="AV160" i="1"/>
  <c r="AV244" i="1"/>
  <c r="AV293" i="1"/>
  <c r="AV362" i="1"/>
  <c r="AV331" i="1"/>
  <c r="AV346" i="1"/>
  <c r="AV16" i="1"/>
  <c r="AV283" i="1"/>
  <c r="AV352" i="1"/>
  <c r="AV230" i="1"/>
  <c r="AV193" i="1"/>
  <c r="AV221" i="1"/>
  <c r="AV132" i="1"/>
  <c r="AV173" i="1"/>
  <c r="AV29" i="1"/>
  <c r="AV8" i="1"/>
  <c r="AV40" i="1"/>
  <c r="AV54" i="1"/>
  <c r="AV102" i="1"/>
  <c r="AV150" i="1"/>
  <c r="AV208" i="1"/>
  <c r="AV254" i="1"/>
  <c r="AV312" i="1"/>
  <c r="AV60" i="1"/>
  <c r="AV239" i="1"/>
  <c r="AV270" i="1"/>
  <c r="AV365" i="1"/>
  <c r="AV67" i="1"/>
  <c r="AV227" i="1"/>
  <c r="AV325" i="1"/>
  <c r="AV297" i="1"/>
  <c r="AV134" i="1"/>
  <c r="AV184" i="1"/>
  <c r="AV28" i="1"/>
  <c r="AV4" i="1"/>
  <c r="AV32" i="1"/>
  <c r="AV53" i="1"/>
  <c r="AV103" i="1"/>
  <c r="AV149" i="1"/>
  <c r="AV237" i="1"/>
  <c r="AV275" i="1"/>
  <c r="AV349" i="1"/>
  <c r="AV340" i="1"/>
  <c r="AV334" i="1"/>
  <c r="AV100" i="1"/>
  <c r="AV217" i="1"/>
  <c r="AV76" i="1"/>
  <c r="AV361" i="1"/>
  <c r="AV210" i="1"/>
  <c r="AV371" i="1"/>
  <c r="AV176" i="1"/>
  <c r="AV153" i="1"/>
  <c r="AV12" i="1"/>
  <c r="AV19" i="1"/>
  <c r="AV55" i="1"/>
  <c r="AV88" i="1"/>
  <c r="AV144" i="1"/>
  <c r="AV191" i="1"/>
  <c r="AV250" i="1"/>
  <c r="AV307" i="1"/>
  <c r="AV347" i="1"/>
  <c r="AV333" i="1"/>
  <c r="AV201" i="1"/>
  <c r="AV353" i="1"/>
  <c r="AV231" i="1"/>
  <c r="AV192" i="1"/>
  <c r="AV225" i="1"/>
  <c r="AV107" i="1"/>
  <c r="AV177" i="1"/>
  <c r="AV106" i="1"/>
  <c r="AV9" i="1"/>
  <c r="AV20" i="1"/>
  <c r="AV56" i="1"/>
  <c r="AV86" i="1"/>
  <c r="AV120" i="1"/>
  <c r="AV207" i="1"/>
  <c r="AV251" i="1"/>
  <c r="AV311" i="1"/>
  <c r="AV288" i="1"/>
  <c r="AV163" i="1"/>
  <c r="AV213" i="1"/>
  <c r="AV68" i="1"/>
  <c r="AV236" i="1"/>
  <c r="AV91" i="1"/>
  <c r="AV304" i="1"/>
  <c r="AV139" i="1"/>
  <c r="AV257" i="1"/>
  <c r="AV10" i="1"/>
  <c r="AV22" i="1"/>
  <c r="AV47" i="1"/>
  <c r="AV78" i="1"/>
  <c r="AV119" i="1"/>
  <c r="AV187" i="1"/>
  <c r="AV245" i="1"/>
  <c r="AV292" i="1"/>
  <c r="AV367" i="1"/>
  <c r="AV289" i="1"/>
  <c r="AV99" i="1"/>
  <c r="AV216" i="1"/>
  <c r="AV70" i="1"/>
  <c r="AV324" i="1"/>
  <c r="AV94" i="1"/>
  <c r="AV368" i="1"/>
  <c r="AV175" i="1"/>
  <c r="AV219" i="1"/>
  <c r="AV2" i="1"/>
  <c r="AV24" i="1"/>
  <c r="AV49" i="1"/>
  <c r="AV77" i="1"/>
  <c r="AV123" i="1"/>
  <c r="AV164" i="1"/>
  <c r="AV242" i="1"/>
  <c r="AV305" i="1"/>
  <c r="AV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Pelant</author>
  </authors>
  <commentList>
    <comment ref="D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Součet bodů za výkony přepočtené podle veteránských tabulek
</t>
        </r>
      </text>
    </comment>
    <comment ref="P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Počet startů</t>
        </r>
      </text>
    </comment>
    <comment ref="Q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Body dosažené za nejlepší výkony.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Pelant</author>
  </authors>
  <commentList>
    <comment ref="D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Součet bodů za výkony přepočtené podle veteránských tabulek
</t>
        </r>
      </text>
    </comment>
    <comment ref="P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Počet startů</t>
        </r>
      </text>
    </comment>
    <comment ref="Q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Body dosažené za nejlepší výkony.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Pelant</author>
  </authors>
  <commentList>
    <comment ref="D3" authorId="0" shapeId="0" xr:uid="{134F5874-06AE-40E7-AFFB-B8DC7D1463F5}">
      <text>
        <r>
          <rPr>
            <sz val="9"/>
            <color indexed="81"/>
            <rFont val="Tahoma"/>
            <family val="2"/>
            <charset val="238"/>
          </rPr>
          <t xml:space="preserve">Součet bodů za výkony přepočtené podle veteránských tabulek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<sst xmlns="http://schemas.openxmlformats.org/spreadsheetml/2006/main" count="1799" uniqueCount="245">
  <si>
    <t>Jméno a příjmení</t>
  </si>
  <si>
    <t>Ročník</t>
  </si>
  <si>
    <t>Body1</t>
  </si>
  <si>
    <t>Body2</t>
  </si>
  <si>
    <t>Body3</t>
  </si>
  <si>
    <t>Body4</t>
  </si>
  <si>
    <t>Body5</t>
  </si>
  <si>
    <t>Body6</t>
  </si>
  <si>
    <t>Body7</t>
  </si>
  <si>
    <t>Body8</t>
  </si>
  <si>
    <t>Body9</t>
  </si>
  <si>
    <t>Body10</t>
  </si>
  <si>
    <t>Body</t>
  </si>
  <si>
    <t>Franta z Dlouhé Lhoty</t>
  </si>
  <si>
    <t xml:space="preserve">Radek Dolejs </t>
  </si>
  <si>
    <t>Zima Jan</t>
  </si>
  <si>
    <t>Michalička David</t>
  </si>
  <si>
    <t>Holinka Marek</t>
  </si>
  <si>
    <t>Fiala Sebastián</t>
  </si>
  <si>
    <t>Mička Pavel</t>
  </si>
  <si>
    <t>Vosecký Martin</t>
  </si>
  <si>
    <t>Jonáš Vojtěch</t>
  </si>
  <si>
    <t>Škoch Michal</t>
  </si>
  <si>
    <t>Průša Tomáš</t>
  </si>
  <si>
    <t>Němeček Petr</t>
  </si>
  <si>
    <t>Pucherna Eda</t>
  </si>
  <si>
    <t>Kozák Jakub</t>
  </si>
  <si>
    <t>Pucherna Petr</t>
  </si>
  <si>
    <t>Frank Petr</t>
  </si>
  <si>
    <t>Kouba Martin</t>
  </si>
  <si>
    <t>Hošek Jakub</t>
  </si>
  <si>
    <t>Mátl Radek</t>
  </si>
  <si>
    <t>Pucherna Jan</t>
  </si>
  <si>
    <t>Drobník Lukáš</t>
  </si>
  <si>
    <t>Tomeček Tomáš</t>
  </si>
  <si>
    <t>Šašek Petr</t>
  </si>
  <si>
    <t>Štěpánek Aleš</t>
  </si>
  <si>
    <t>Selix Aleš</t>
  </si>
  <si>
    <t>Michalička Marek</t>
  </si>
  <si>
    <t>Bouř Vojětch</t>
  </si>
  <si>
    <t>Tomek Radan</t>
  </si>
  <si>
    <t>Dykast Jaroslav</t>
  </si>
  <si>
    <t>Jandík Lukáš</t>
  </si>
  <si>
    <t>Hroššo Petr</t>
  </si>
  <si>
    <t>Rok</t>
  </si>
  <si>
    <t>Dvořák David</t>
  </si>
  <si>
    <t>Rožek David</t>
  </si>
  <si>
    <t>Thirouard Franck</t>
  </si>
  <si>
    <t>Němeček Jan</t>
  </si>
  <si>
    <t>Repiský Jan</t>
  </si>
  <si>
    <t>Holoubek Jaroslav</t>
  </si>
  <si>
    <t>Kubíček Jiří</t>
  </si>
  <si>
    <t>Končický Lukáš</t>
  </si>
  <si>
    <t>Váňa Lukáš</t>
  </si>
  <si>
    <t>Parník Michal</t>
  </si>
  <si>
    <t>Pelant Michal</t>
  </si>
  <si>
    <t>Vančura Michal</t>
  </si>
  <si>
    <t>Duška Milan</t>
  </si>
  <si>
    <t>Kouba Petr</t>
  </si>
  <si>
    <t>Krejčí Petr</t>
  </si>
  <si>
    <t>Syrůček Tomáš</t>
  </si>
  <si>
    <t>Vavera Vítězslav</t>
  </si>
  <si>
    <t>Dušek Zdeněk</t>
  </si>
  <si>
    <t>100m</t>
  </si>
  <si>
    <t>Dálka</t>
  </si>
  <si>
    <t>Koule</t>
  </si>
  <si>
    <t>Výška</t>
  </si>
  <si>
    <t>400m</t>
  </si>
  <si>
    <t>Překážky</t>
  </si>
  <si>
    <t>Disk</t>
  </si>
  <si>
    <t>Tyčka</t>
  </si>
  <si>
    <t>Oštěp</t>
  </si>
  <si>
    <t>1500m</t>
  </si>
  <si>
    <t xml:space="preserve">Body </t>
  </si>
  <si>
    <t xml:space="preserve">100m </t>
  </si>
  <si>
    <t xml:space="preserve">Dálka </t>
  </si>
  <si>
    <t xml:space="preserve">Koule </t>
  </si>
  <si>
    <t xml:space="preserve">Výška </t>
  </si>
  <si>
    <t xml:space="preserve">400m </t>
  </si>
  <si>
    <t xml:space="preserve">Překážky </t>
  </si>
  <si>
    <t xml:space="preserve">Disk </t>
  </si>
  <si>
    <t xml:space="preserve">Tyčka </t>
  </si>
  <si>
    <t xml:space="preserve">Oštěp </t>
  </si>
  <si>
    <t xml:space="preserve">1500m </t>
  </si>
  <si>
    <t>Nejlepší výkony</t>
  </si>
  <si>
    <t>X</t>
  </si>
  <si>
    <t>Herda Pavel</t>
  </si>
  <si>
    <t>Čech Daniel</t>
  </si>
  <si>
    <t>Pillvein Jan</t>
  </si>
  <si>
    <t>Skála David</t>
  </si>
  <si>
    <t>Hofmann Martin</t>
  </si>
  <si>
    <t>Kubeš Jan</t>
  </si>
  <si>
    <t>Strnad Hynek</t>
  </si>
  <si>
    <t>Buček Pavel</t>
  </si>
  <si>
    <t>Blažek Jaroslav</t>
  </si>
  <si>
    <t>Stárek Libor</t>
  </si>
  <si>
    <t>Bláha Martin</t>
  </si>
  <si>
    <t>Bébr Jaroslav</t>
  </si>
  <si>
    <t>Řehák Radovan</t>
  </si>
  <si>
    <t>Kaňok Martin</t>
  </si>
  <si>
    <t>Nejedlý Zbyněk</t>
  </si>
  <si>
    <t>Čižek Lubor</t>
  </si>
  <si>
    <t>Čech Vratislav</t>
  </si>
  <si>
    <t>Jiřík T.</t>
  </si>
  <si>
    <t>Horák T.</t>
  </si>
  <si>
    <t>MassI T.</t>
  </si>
  <si>
    <t>Maleček M.</t>
  </si>
  <si>
    <t>Moraveček M.</t>
  </si>
  <si>
    <t>Michalička Vladimír</t>
  </si>
  <si>
    <t>Bouška Petr</t>
  </si>
  <si>
    <t>Burian Luboš</t>
  </si>
  <si>
    <t>Musil Láďa</t>
  </si>
  <si>
    <t>Bednář Pavel</t>
  </si>
  <si>
    <t>Kouba Václav</t>
  </si>
  <si>
    <t>Vosáhlo Jan</t>
  </si>
  <si>
    <t>Felbr Jiří</t>
  </si>
  <si>
    <t>Jaroš Jan</t>
  </si>
  <si>
    <t>Bouška Jaroslav</t>
  </si>
  <si>
    <t>Burian Miroslav</t>
  </si>
  <si>
    <t>Gnad Tomáš</t>
  </si>
  <si>
    <t>Korbel Jan</t>
  </si>
  <si>
    <t>Mácha Petr</t>
  </si>
  <si>
    <t>Kovrč Jan</t>
  </si>
  <si>
    <t>Tomeček Tomáš jun.</t>
  </si>
  <si>
    <t>Samouk Eno</t>
  </si>
  <si>
    <t>S69</t>
  </si>
  <si>
    <t>Bebr Leoš</t>
  </si>
  <si>
    <t>Míka Zdeněk</t>
  </si>
  <si>
    <t>Klouček Tomáš</t>
  </si>
  <si>
    <t>Dlouhý Marek</t>
  </si>
  <si>
    <t>Doubrava Miroslav</t>
  </si>
  <si>
    <t>Kratochvíl Jiří junior</t>
  </si>
  <si>
    <t>Bilek Martin</t>
  </si>
  <si>
    <t>Kratochvil Jiří senior</t>
  </si>
  <si>
    <t>Suchánek Jan</t>
  </si>
  <si>
    <t>Opatrný Jiří</t>
  </si>
  <si>
    <t>Vladyka Vit</t>
  </si>
  <si>
    <t>Počet</t>
  </si>
  <si>
    <t>Muži</t>
  </si>
  <si>
    <t>a</t>
  </si>
  <si>
    <t>b</t>
  </si>
  <si>
    <t>c</t>
  </si>
  <si>
    <t>m</t>
  </si>
  <si>
    <t>k</t>
  </si>
  <si>
    <t>dálka</t>
  </si>
  <si>
    <t>koule</t>
  </si>
  <si>
    <t>výška</t>
  </si>
  <si>
    <t>překážky</t>
  </si>
  <si>
    <t>disk</t>
  </si>
  <si>
    <t>tyčka</t>
  </si>
  <si>
    <t>oštěp</t>
  </si>
  <si>
    <t>Ženy</t>
  </si>
  <si>
    <t>Veteran</t>
  </si>
  <si>
    <t>100 m</t>
  </si>
  <si>
    <t>400 m</t>
  </si>
  <si>
    <t>Tyč</t>
  </si>
  <si>
    <t>1500 m</t>
  </si>
  <si>
    <t>Matrka Rosťa</t>
  </si>
  <si>
    <t>Toth Ivo</t>
  </si>
  <si>
    <t>Stehlík Daniel</t>
  </si>
  <si>
    <t>Borek Michal</t>
  </si>
  <si>
    <t>Kubica Jan</t>
  </si>
  <si>
    <t>Benda Lukáš</t>
  </si>
  <si>
    <t>Maslák Tomáš</t>
  </si>
  <si>
    <t>Nykodem Čeněk</t>
  </si>
  <si>
    <t>Pračka Tomáš</t>
  </si>
  <si>
    <t>Zach Tomáš</t>
  </si>
  <si>
    <t>Součet nejlepších výkonů</t>
  </si>
  <si>
    <t>100m_body</t>
  </si>
  <si>
    <t>dálka_body</t>
  </si>
  <si>
    <t>koule_body</t>
  </si>
  <si>
    <t>400m_body</t>
  </si>
  <si>
    <t>překážky_body</t>
  </si>
  <si>
    <t>disk_body</t>
  </si>
  <si>
    <t>oštěp_body</t>
  </si>
  <si>
    <t>1500m_body</t>
  </si>
  <si>
    <t>celkem_body</t>
  </si>
  <si>
    <t>100m_body_v</t>
  </si>
  <si>
    <t>dálka_body_v</t>
  </si>
  <si>
    <t>výška_body_v</t>
  </si>
  <si>
    <t>koule_body_v</t>
  </si>
  <si>
    <t>400m_body_v</t>
  </si>
  <si>
    <t>překážky_body_v</t>
  </si>
  <si>
    <t>disk_body_v</t>
  </si>
  <si>
    <t>tyčka_body_v</t>
  </si>
  <si>
    <t>oštěp_body_v</t>
  </si>
  <si>
    <t>1500m_body_v</t>
  </si>
  <si>
    <t>celkem_body_v</t>
  </si>
  <si>
    <t>Veterán</t>
  </si>
  <si>
    <t>Věk</t>
  </si>
  <si>
    <t>Maximum</t>
  </si>
  <si>
    <t>Max</t>
  </si>
  <si>
    <t>výška_body</t>
  </si>
  <si>
    <t>tyčka_body</t>
  </si>
  <si>
    <t>Ruční měření:</t>
  </si>
  <si>
    <t>Říčanský atletický desetiboj</t>
  </si>
  <si>
    <t>Data</t>
  </si>
  <si>
    <t>Lamoš Jan</t>
  </si>
  <si>
    <t>Hanáček Michal</t>
  </si>
  <si>
    <t>Šmucr Bohumil</t>
  </si>
  <si>
    <t>Koťátko Jakub</t>
  </si>
  <si>
    <t>Brada Pravoslav</t>
  </si>
  <si>
    <t>Pelikán Lukáš</t>
  </si>
  <si>
    <t>Kaňka Pavel</t>
  </si>
  <si>
    <t>Votruba Pavel</t>
  </si>
  <si>
    <t>Pucherna Eduard</t>
  </si>
  <si>
    <t>Plaček Tomáš</t>
  </si>
  <si>
    <t>Hájek Ondřej</t>
  </si>
  <si>
    <t>Šašek Radim</t>
  </si>
  <si>
    <t>Šály Antonín</t>
  </si>
  <si>
    <t>Gregoriades Tomas</t>
  </si>
  <si>
    <t>Tuza Jiří</t>
  </si>
  <si>
    <t>Mikulíček Ondřej</t>
  </si>
  <si>
    <t>Čančík Josef</t>
  </si>
  <si>
    <t>Cimprich Petr</t>
  </si>
  <si>
    <t>Tobolík Ladislav</t>
  </si>
  <si>
    <t>Bébr Milan</t>
  </si>
  <si>
    <t>Kufa Tomas</t>
  </si>
  <si>
    <t>Šály Jan</t>
  </si>
  <si>
    <t>Korynta Libor</t>
  </si>
  <si>
    <t>Šindelář Jan</t>
  </si>
  <si>
    <t>Matoušek Martin</t>
  </si>
  <si>
    <t>Bouška Milan</t>
  </si>
  <si>
    <t>Trávníček Tomáš</t>
  </si>
  <si>
    <t>Jilich Luboš</t>
  </si>
  <si>
    <t>Tecl Petr</t>
  </si>
  <si>
    <t>Koeficient</t>
  </si>
  <si>
    <t>110m př. 106.7</t>
  </si>
  <si>
    <t>110m př. 99.1</t>
  </si>
  <si>
    <t>100m př. 91.4</t>
  </si>
  <si>
    <t>100m př. 84</t>
  </si>
  <si>
    <t>Rožek Vojtěch</t>
  </si>
  <si>
    <t>Lamoš Martin</t>
  </si>
  <si>
    <t>Lamoš Tomáš</t>
  </si>
  <si>
    <t>Popisky řádků</t>
  </si>
  <si>
    <t>Celkový součet</t>
  </si>
  <si>
    <t xml:space="preserve">dálka </t>
  </si>
  <si>
    <t xml:space="preserve">koule </t>
  </si>
  <si>
    <t xml:space="preserve">výška </t>
  </si>
  <si>
    <t xml:space="preserve">překážky </t>
  </si>
  <si>
    <t xml:space="preserve">disk </t>
  </si>
  <si>
    <t xml:space="preserve">tyčka </t>
  </si>
  <si>
    <t xml:space="preserve">oštěp </t>
  </si>
  <si>
    <t>Harčár Dominik</t>
  </si>
  <si>
    <t>Pelant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</si>
</sst>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:ss.00"/>
    <numFmt numFmtId="165" formatCode="0.000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D7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0" xfId="0" applyFont="1"/>
    <xf numFmtId="0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4" xfId="0" applyFont="1" applyFill="1" applyBorder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8" fillId="0" borderId="9" xfId="1" applyFont="1" applyBorder="1"/>
    <xf numFmtId="0" fontId="7" fillId="0" borderId="10" xfId="1" applyFont="1" applyBorder="1"/>
    <xf numFmtId="0" fontId="7" fillId="0" borderId="11" xfId="1" applyFont="1" applyBorder="1"/>
    <xf numFmtId="0" fontId="7" fillId="0" borderId="0" xfId="1" applyFont="1"/>
    <xf numFmtId="0" fontId="7" fillId="0" borderId="12" xfId="1" applyFont="1" applyBorder="1"/>
    <xf numFmtId="0" fontId="6" fillId="3" borderId="13" xfId="1" applyFont="1" applyFill="1" applyBorder="1"/>
    <xf numFmtId="0" fontId="6" fillId="3" borderId="14" xfId="1" applyFont="1" applyFill="1" applyBorder="1"/>
    <xf numFmtId="0" fontId="6" fillId="3" borderId="15" xfId="1" applyFont="1" applyFill="1" applyBorder="1"/>
    <xf numFmtId="0" fontId="6" fillId="3" borderId="16" xfId="1" applyFont="1" applyFill="1" applyBorder="1"/>
    <xf numFmtId="0" fontId="7" fillId="0" borderId="17" xfId="1" applyFont="1" applyBorder="1"/>
    <xf numFmtId="0" fontId="7" fillId="0" borderId="18" xfId="1" applyFont="1" applyBorder="1"/>
    <xf numFmtId="0" fontId="7" fillId="0" borderId="19" xfId="1" applyFont="1" applyBorder="1"/>
    <xf numFmtId="0" fontId="6" fillId="3" borderId="20" xfId="1" applyFont="1" applyFill="1" applyBorder="1"/>
    <xf numFmtId="0" fontId="7" fillId="0" borderId="21" xfId="1" applyFont="1" applyBorder="1"/>
    <xf numFmtId="0" fontId="7" fillId="0" borderId="22" xfId="1" applyFont="1" applyBorder="1"/>
    <xf numFmtId="0" fontId="7" fillId="0" borderId="23" xfId="1" applyFont="1" applyBorder="1"/>
    <xf numFmtId="0" fontId="6" fillId="3" borderId="12" xfId="1" applyFont="1" applyFill="1" applyBorder="1"/>
    <xf numFmtId="0" fontId="8" fillId="3" borderId="24" xfId="1" applyFont="1" applyFill="1" applyBorder="1" applyAlignment="1"/>
    <xf numFmtId="0" fontId="6" fillId="3" borderId="24" xfId="1" applyFont="1" applyFill="1" applyBorder="1" applyAlignment="1"/>
    <xf numFmtId="0" fontId="6" fillId="3" borderId="9" xfId="1" applyFont="1" applyFill="1" applyBorder="1" applyAlignment="1"/>
    <xf numFmtId="0" fontId="7" fillId="0" borderId="12" xfId="1" applyFont="1" applyBorder="1" applyProtection="1">
      <protection locked="0"/>
    </xf>
    <xf numFmtId="165" fontId="7" fillId="0" borderId="13" xfId="1" applyNumberFormat="1" applyFont="1" applyBorder="1" applyProtection="1">
      <protection locked="0"/>
    </xf>
    <xf numFmtId="165" fontId="7" fillId="0" borderId="14" xfId="1" applyNumberFormat="1" applyFont="1" applyBorder="1" applyProtection="1">
      <protection locked="0"/>
    </xf>
    <xf numFmtId="0" fontId="7" fillId="0" borderId="16" xfId="1" applyFont="1" applyBorder="1" applyProtection="1">
      <protection locked="0"/>
    </xf>
    <xf numFmtId="165" fontId="7" fillId="0" borderId="17" xfId="1" applyNumberFormat="1" applyFont="1" applyBorder="1" applyProtection="1">
      <protection locked="0"/>
    </xf>
    <xf numFmtId="165" fontId="7" fillId="0" borderId="18" xfId="1" applyNumberFormat="1" applyFont="1" applyBorder="1" applyProtection="1">
      <protection locked="0"/>
    </xf>
    <xf numFmtId="0" fontId="7" fillId="0" borderId="20" xfId="1" applyFont="1" applyBorder="1" applyProtection="1">
      <protection locked="0"/>
    </xf>
    <xf numFmtId="165" fontId="7" fillId="0" borderId="21" xfId="1" applyNumberFormat="1" applyFont="1" applyBorder="1" applyProtection="1">
      <protection locked="0"/>
    </xf>
    <xf numFmtId="165" fontId="7" fillId="0" borderId="22" xfId="1" applyNumberFormat="1" applyFont="1" applyBorder="1" applyProtection="1">
      <protection locked="0"/>
    </xf>
    <xf numFmtId="0" fontId="3" fillId="0" borderId="25" xfId="0" applyNumberFormat="1" applyFont="1" applyBorder="1" applyAlignment="1">
      <alignment horizontal="right"/>
    </xf>
    <xf numFmtId="0" fontId="3" fillId="0" borderId="26" xfId="0" applyNumberFormat="1" applyFont="1" applyFill="1" applyBorder="1" applyAlignment="1">
      <alignment horizontal="right"/>
    </xf>
    <xf numFmtId="0" fontId="2" fillId="0" borderId="25" xfId="0" applyNumberFormat="1" applyFont="1" applyBorder="1" applyAlignment="1">
      <alignment horizontal="right"/>
    </xf>
    <xf numFmtId="0" fontId="5" fillId="0" borderId="0" xfId="0" applyFont="1"/>
    <xf numFmtId="0" fontId="2" fillId="0" borderId="3" xfId="0" applyFont="1" applyBorder="1"/>
    <xf numFmtId="0" fontId="3" fillId="0" borderId="8" xfId="0" applyFont="1" applyFill="1" applyBorder="1"/>
    <xf numFmtId="0" fontId="3" fillId="0" borderId="0" xfId="0" applyFont="1"/>
    <xf numFmtId="0" fontId="3" fillId="0" borderId="28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0" borderId="27" xfId="0" applyNumberFormat="1" applyFont="1" applyBorder="1" applyAlignment="1">
      <alignment horizontal="right"/>
    </xf>
    <xf numFmtId="0" fontId="2" fillId="0" borderId="9" xfId="0" applyFont="1" applyBorder="1"/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/>
    <xf numFmtId="0" fontId="9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3" fontId="6" fillId="2" borderId="5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left" wrapText="1"/>
    </xf>
    <xf numFmtId="3" fontId="10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3" fontId="5" fillId="0" borderId="3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left"/>
    </xf>
    <xf numFmtId="0" fontId="4" fillId="0" borderId="25" xfId="0" applyFont="1" applyFill="1" applyBorder="1"/>
    <xf numFmtId="0" fontId="4" fillId="0" borderId="26" xfId="0" applyFont="1" applyFill="1" applyBorder="1"/>
    <xf numFmtId="3" fontId="6" fillId="2" borderId="2" xfId="0" applyNumberFormat="1" applyFont="1" applyFill="1" applyBorder="1" applyAlignment="1">
      <alignment horizontal="left"/>
    </xf>
    <xf numFmtId="0" fontId="4" fillId="0" borderId="25" xfId="0" applyNumberFormat="1" applyFont="1" applyFill="1" applyBorder="1"/>
    <xf numFmtId="0" fontId="4" fillId="0" borderId="26" xfId="0" applyNumberFormat="1" applyFont="1" applyFill="1" applyBorder="1"/>
    <xf numFmtId="0" fontId="6" fillId="2" borderId="29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31" xfId="0" applyFont="1" applyFill="1" applyBorder="1"/>
    <xf numFmtId="3" fontId="6" fillId="2" borderId="7" xfId="0" applyNumberFormat="1" applyFont="1" applyFill="1" applyBorder="1" applyAlignment="1">
      <alignment horizontal="left"/>
    </xf>
    <xf numFmtId="0" fontId="5" fillId="0" borderId="25" xfId="0" applyNumberFormat="1" applyFont="1" applyFill="1" applyBorder="1"/>
    <xf numFmtId="0" fontId="5" fillId="0" borderId="26" xfId="0" applyNumberFormat="1" applyFont="1" applyFill="1" applyBorder="1"/>
    <xf numFmtId="0" fontId="3" fillId="0" borderId="9" xfId="0" applyFont="1" applyBorder="1"/>
    <xf numFmtId="0" fontId="3" fillId="0" borderId="2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0" xfId="0" applyFill="1"/>
    <xf numFmtId="0" fontId="2" fillId="0" borderId="1" xfId="0" applyFont="1" applyBorder="1"/>
    <xf numFmtId="0" fontId="2" fillId="0" borderId="6" xfId="0" applyFont="1" applyBorder="1"/>
    <xf numFmtId="0" fontId="3" fillId="0" borderId="7" xfId="0" pivotButton="1" applyFont="1" applyBorder="1"/>
    <xf numFmtId="0" fontId="2" fillId="0" borderId="7" xfId="0" applyFont="1" applyBorder="1"/>
    <xf numFmtId="0" fontId="3" fillId="0" borderId="2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" xfId="0" pivotButton="1" applyFont="1" applyBorder="1" applyAlignment="1">
      <alignment horizontal="left"/>
    </xf>
    <xf numFmtId="0" fontId="3" fillId="0" borderId="8" xfId="0" pivotButton="1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right"/>
    </xf>
    <xf numFmtId="1" fontId="3" fillId="0" borderId="4" xfId="0" applyNumberFormat="1" applyFont="1" applyFill="1" applyBorder="1" applyAlignment="1">
      <alignment horizontal="right"/>
    </xf>
    <xf numFmtId="0" fontId="13" fillId="0" borderId="30" xfId="0" applyFont="1" applyFill="1" applyBorder="1"/>
    <xf numFmtId="0" fontId="13" fillId="0" borderId="25" xfId="0" applyNumberFormat="1" applyFont="1" applyFill="1" applyBorder="1"/>
    <xf numFmtId="0" fontId="13" fillId="0" borderId="0" xfId="0" applyNumberFormat="1" applyFont="1" applyFill="1"/>
    <xf numFmtId="0" fontId="14" fillId="0" borderId="25" xfId="0" applyNumberFormat="1" applyFont="1" applyFill="1" applyBorder="1"/>
    <xf numFmtId="0" fontId="0" fillId="4" borderId="9" xfId="0" applyFont="1" applyFill="1" applyBorder="1" applyAlignment="1">
      <alignment horizontal="center" vertical="center"/>
    </xf>
    <xf numFmtId="0" fontId="13" fillId="0" borderId="0" xfId="0" applyFont="1" applyFill="1"/>
    <xf numFmtId="2" fontId="13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3" fontId="14" fillId="0" borderId="3" xfId="0" applyNumberFormat="1" applyFont="1" applyFill="1" applyBorder="1" applyAlignment="1">
      <alignment horizontal="right"/>
    </xf>
    <xf numFmtId="2" fontId="4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4" fillId="0" borderId="0" xfId="0" applyNumberFormat="1" applyFont="1" applyFill="1"/>
    <xf numFmtId="0" fontId="4" fillId="0" borderId="0" xfId="0" applyFont="1" applyFill="1"/>
    <xf numFmtId="0" fontId="15" fillId="3" borderId="24" xfId="0" applyFont="1" applyFill="1" applyBorder="1"/>
    <xf numFmtId="0" fontId="15" fillId="3" borderId="9" xfId="0" applyFont="1" applyFill="1" applyBorder="1"/>
    <xf numFmtId="165" fontId="16" fillId="0" borderId="14" xfId="0" applyNumberFormat="1" applyFont="1" applyBorder="1" applyProtection="1">
      <protection locked="0"/>
    </xf>
    <xf numFmtId="165" fontId="16" fillId="0" borderId="18" xfId="0" applyNumberFormat="1" applyFont="1" applyBorder="1" applyProtection="1">
      <protection locked="0"/>
    </xf>
    <xf numFmtId="0" fontId="2" fillId="0" borderId="8" xfId="0" pivotButton="1" applyFont="1" applyBorder="1" applyAlignment="1">
      <alignment horizontal="left"/>
    </xf>
    <xf numFmtId="0" fontId="3" fillId="0" borderId="4" xfId="0" pivotButton="1" applyFont="1" applyBorder="1" applyAlignment="1">
      <alignment horizontal="left"/>
    </xf>
    <xf numFmtId="0" fontId="18" fillId="0" borderId="0" xfId="0" applyFont="1"/>
    <xf numFmtId="0" fontId="19" fillId="0" borderId="10" xfId="0" applyFont="1" applyBorder="1" applyAlignment="1">
      <alignment vertical="center"/>
    </xf>
    <xf numFmtId="0" fontId="19" fillId="0" borderId="0" xfId="0" applyFont="1"/>
    <xf numFmtId="164" fontId="2" fillId="0" borderId="27" xfId="0" applyNumberFormat="1" applyFont="1" applyBorder="1" applyAlignment="1">
      <alignment horizontal="right"/>
    </xf>
    <xf numFmtId="164" fontId="3" fillId="0" borderId="28" xfId="0" applyNumberFormat="1" applyFont="1" applyFill="1" applyBorder="1" applyAlignment="1">
      <alignment horizontal="right"/>
    </xf>
    <xf numFmtId="0" fontId="3" fillId="0" borderId="28" xfId="0" applyFont="1" applyBorder="1" applyAlignment="1">
      <alignment horizontal="center"/>
    </xf>
    <xf numFmtId="0" fontId="0" fillId="0" borderId="0" xfId="0" applyFont="1"/>
    <xf numFmtId="0" fontId="17" fillId="0" borderId="3" xfId="0" applyFont="1" applyBorder="1"/>
    <xf numFmtId="0" fontId="17" fillId="0" borderId="8" xfId="0" applyFont="1" applyFill="1" applyBorder="1"/>
    <xf numFmtId="0" fontId="17" fillId="0" borderId="4" xfId="0" applyFont="1" applyFill="1" applyBorder="1"/>
    <xf numFmtId="0" fontId="17" fillId="0" borderId="9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1" fillId="0" borderId="2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595">
    <dxf>
      <font>
        <sz val="9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</border>
    </dxf>
    <dxf>
      <alignment horizontal="center" readingOrder="0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font>
        <b/>
      </font>
    </dxf>
    <dxf>
      <font>
        <b/>
      </font>
    </dxf>
    <dxf>
      <font>
        <b/>
      </font>
    </dxf>
    <dxf>
      <border>
        <left/>
        <top/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  <top style="medium">
          <color indexed="64"/>
        </top>
      </border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b/>
      </font>
    </dxf>
    <dxf>
      <font>
        <b/>
      </font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sz val="9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</border>
    </dxf>
    <dxf>
      <alignment horizontal="center" readingOrder="0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font>
        <b/>
      </font>
    </dxf>
    <dxf>
      <font>
        <b/>
      </font>
    </dxf>
    <dxf>
      <font>
        <b/>
      </font>
    </dxf>
    <dxf>
      <border>
        <left/>
        <top/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  <top style="medium">
          <color indexed="64"/>
        </top>
      </border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b/>
      </font>
    </dxf>
    <dxf>
      <font>
        <b/>
      </font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sz val="9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font>
        <b/>
      </font>
    </dxf>
    <dxf>
      <font>
        <b/>
      </font>
    </dxf>
    <dxf>
      <font>
        <b/>
      </font>
    </dxf>
    <dxf>
      <border>
        <left/>
        <top/>
      </border>
    </dxf>
    <dxf>
      <border>
        <left style="medium">
          <color indexed="64"/>
        </left>
      </border>
    </dxf>
    <dxf>
      <border>
        <right style="medium">
          <color indexed="64"/>
        </right>
        <top style="medium">
          <color indexed="64"/>
        </top>
      </border>
    </dxf>
    <dxf>
      <alignment horizontal="center" readingOrder="0"/>
    </dxf>
    <dxf>
      <alignment horizontal="center" readingOrder="0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b/>
      </font>
    </dxf>
    <dxf>
      <font>
        <b/>
      </font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ont>
        <sz val="9"/>
      </font>
    </dxf>
    <dxf>
      <font>
        <b/>
      </font>
    </dxf>
    <dxf>
      <font>
        <b/>
      </font>
    </dxf>
    <dxf>
      <font>
        <b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</border>
    </dxf>
    <dxf>
      <alignment horizontal="center" readingOrder="0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font>
        <b/>
      </font>
    </dxf>
    <dxf>
      <font>
        <b/>
      </font>
    </dxf>
    <dxf>
      <font>
        <b/>
      </font>
    </dxf>
    <dxf>
      <border>
        <left/>
        <top/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  <top style="medium">
          <color indexed="64"/>
        </top>
      </border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b/>
      </font>
    </dxf>
    <dxf>
      <font>
        <b/>
      </font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horizontal="center" readingOrder="0"/>
    </dxf>
    <dxf>
      <numFmt numFmtId="1" formatCode="0"/>
    </dxf>
    <dxf>
      <font>
        <b val="0"/>
      </font>
    </dxf>
    <dxf>
      <font>
        <sz val="9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</border>
    </dxf>
    <dxf>
      <alignment horizontal="center" readingOrder="0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font>
        <b/>
      </font>
    </dxf>
    <dxf>
      <font>
        <b/>
      </font>
    </dxf>
    <dxf>
      <font>
        <b/>
      </font>
    </dxf>
    <dxf>
      <border>
        <left/>
        <top/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  <top style="medium">
          <color indexed="64"/>
        </top>
      </border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b/>
      </font>
    </dxf>
    <dxf>
      <font>
        <b/>
      </font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  <border diagonalUp="0" diagonalDown="0">
        <left style="double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mm:ss.0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/>
      </font>
    </dxf>
    <dxf>
      <font>
        <b/>
      </font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  <top style="medium">
          <color indexed="64"/>
        </top>
      </border>
    </dxf>
    <dxf>
      <alignment horizontal="center" readingOrder="0"/>
    </dxf>
    <dxf>
      <alignment horizontal="center" readingOrder="0"/>
    </dxf>
    <dxf>
      <border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</border>
    </dxf>
    <dxf>
      <border>
        <left/>
        <top/>
      </border>
    </dxf>
    <dxf>
      <font>
        <b/>
      </font>
    </dxf>
    <dxf>
      <font>
        <b/>
      </font>
    </dxf>
    <dxf>
      <font>
        <b/>
      </font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</border>
    </dxf>
    <dxf>
      <alignment horizontal="center" readingOrder="0"/>
    </dxf>
    <dxf>
      <alignment horizontal="center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9"/>
      </font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ont>
        <b val="0"/>
      </font>
    </dxf>
    <dxf>
      <numFmt numFmtId="1" formatCode="0"/>
    </dxf>
    <dxf>
      <alignment horizont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/>
      </font>
    </dxf>
    <dxf>
      <font>
        <b/>
      </font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  <top style="medium">
          <color indexed="64"/>
        </top>
      </border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border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/>
        <top/>
      </border>
    </dxf>
    <dxf>
      <font>
        <b/>
      </font>
    </dxf>
    <dxf>
      <font>
        <b/>
      </font>
    </dxf>
    <dxf>
      <font>
        <b/>
      </font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alignment horizontal="center" readingOrder="0"/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</border>
    </dxf>
    <dxf>
      <alignment horizontal="center" readingOrder="0"/>
    </dxf>
    <dxf>
      <alignment horizontal="right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</font>
    </dxf>
    <dxf>
      <font>
        <b/>
      </font>
    </dxf>
    <dxf>
      <font>
        <b/>
      </font>
    </dxf>
    <dxf>
      <font>
        <sz val="9"/>
      </font>
    </dxf>
    <dxf>
      <fill>
        <patternFill>
          <bgColor rgb="FFCD7F32"/>
        </patternFill>
      </fill>
    </dxf>
    <dxf>
      <fill>
        <patternFill>
          <bgColor rgb="FFC0C0C0"/>
        </patternFill>
      </fill>
    </dxf>
    <dxf>
      <fill>
        <patternFill>
          <bgColor rgb="FFFFD700"/>
        </patternFill>
      </fill>
    </dxf>
    <dxf>
      <fill>
        <patternFill>
          <bgColor rgb="FFCD7F32"/>
        </patternFill>
      </fill>
    </dxf>
    <dxf>
      <fill>
        <patternFill>
          <bgColor rgb="FFC0C0C0"/>
        </patternFill>
      </fill>
    </dxf>
    <dxf>
      <fill>
        <patternFill>
          <bgColor rgb="FFFFD700"/>
        </patternFill>
      </fill>
    </dxf>
    <dxf>
      <fill>
        <patternFill>
          <bgColor rgb="FFCD7F32"/>
        </patternFill>
      </fill>
    </dxf>
    <dxf>
      <fill>
        <patternFill>
          <bgColor rgb="FFC0C0C0"/>
        </patternFill>
      </fill>
    </dxf>
    <dxf>
      <fill>
        <patternFill>
          <bgColor rgb="FFFFD700"/>
        </patternFill>
      </fill>
    </dxf>
    <dxf>
      <fill>
        <patternFill>
          <bgColor rgb="FFCD7F32"/>
        </patternFill>
      </fill>
    </dxf>
    <dxf>
      <fill>
        <patternFill>
          <bgColor rgb="FFC0C0C0"/>
        </patternFill>
      </fill>
    </dxf>
    <dxf>
      <fill>
        <patternFill>
          <bgColor rgb="FFFFD700"/>
        </patternFill>
      </fill>
    </dxf>
    <dxf>
      <fill>
        <patternFill>
          <bgColor rgb="FFCD7F32"/>
        </patternFill>
      </fill>
    </dxf>
    <dxf>
      <fill>
        <patternFill>
          <bgColor rgb="FFC0C0C0"/>
        </patternFill>
      </fill>
    </dxf>
    <dxf>
      <fill>
        <patternFill>
          <bgColor rgb="FFFFD700"/>
        </patternFill>
      </fill>
    </dxf>
    <dxf>
      <fill>
        <patternFill>
          <bgColor rgb="FFCD7F32"/>
        </patternFill>
      </fill>
    </dxf>
    <dxf>
      <fill>
        <patternFill>
          <bgColor rgb="FFC0C0C0"/>
        </patternFill>
      </fill>
    </dxf>
    <dxf>
      <fill>
        <patternFill>
          <bgColor rgb="FFFFD700"/>
        </patternFill>
      </fill>
    </dxf>
    <dxf>
      <fill>
        <patternFill>
          <bgColor rgb="FFCD7F32"/>
        </patternFill>
      </fill>
    </dxf>
    <dxf>
      <fill>
        <patternFill>
          <bgColor rgb="FFC0C0C0"/>
        </patternFill>
      </fill>
    </dxf>
    <dxf>
      <fill>
        <patternFill>
          <bgColor rgb="FFFFD700"/>
        </patternFill>
      </fill>
    </dxf>
    <dxf>
      <fill>
        <patternFill>
          <bgColor rgb="FFCD7F32"/>
        </patternFill>
      </fill>
    </dxf>
    <dxf>
      <fill>
        <patternFill>
          <bgColor rgb="FFC0C0C0"/>
        </patternFill>
      </fill>
    </dxf>
    <dxf>
      <fill>
        <patternFill>
          <bgColor rgb="FFFFD700"/>
        </patternFill>
      </fill>
    </dxf>
    <dxf>
      <fill>
        <patternFill>
          <bgColor rgb="FFCD7F32"/>
        </patternFill>
      </fill>
    </dxf>
    <dxf>
      <fill>
        <patternFill>
          <bgColor rgb="FFC0C0C0"/>
        </patternFill>
      </fill>
    </dxf>
    <dxf>
      <fill>
        <patternFill>
          <bgColor rgb="FFFFD700"/>
        </patternFill>
      </fill>
    </dxf>
    <dxf>
      <fill>
        <patternFill>
          <bgColor rgb="FFCD7F32"/>
        </patternFill>
      </fill>
    </dxf>
    <dxf>
      <fill>
        <patternFill>
          <bgColor rgb="FFC0C0C0"/>
        </patternFill>
      </fill>
    </dxf>
    <dxf>
      <fill>
        <patternFill>
          <bgColor rgb="FFFFD700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/>
      </font>
    </dxf>
    <dxf>
      <font>
        <b/>
      </font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  <top style="medium">
          <color indexed="64"/>
        </top>
      </border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border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/>
        <top/>
      </border>
    </dxf>
    <dxf>
      <font>
        <b/>
      </font>
    </dxf>
    <dxf>
      <font>
        <b/>
      </font>
    </dxf>
    <dxf>
      <font>
        <b/>
      </font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alignment horizontal="center" readingOrder="0"/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</border>
    </dxf>
    <dxf>
      <alignment horizontal="center" readingOrder="0"/>
    </dxf>
    <dxf>
      <alignment horizontal="center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9"/>
      </font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D7F32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FFD700"/>
        </patternFill>
      </fill>
    </dxf>
    <dxf>
      <fill>
        <patternFill>
          <bgColor rgb="FF0070C0"/>
        </patternFill>
      </fill>
    </dxf>
  </dxfs>
  <tableStyles count="1" defaultTableStyle="TableStyleMedium9" defaultPivotStyle="PivotStyleLight16">
    <tableStyle name="Styl kontingenční tabulky 1" table="0" count="1" xr9:uid="{00000000-0011-0000-FFFF-FFFF00000000}">
      <tableStyleElement type="secondRowStripe" dxfId="594"/>
    </tableStyle>
  </tableStyles>
  <colors>
    <mruColors>
      <color rgb="FFCD7F32"/>
      <color rgb="FFC0C0C0"/>
      <color rgb="FFFFD7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[10boj.xlsx]Graf_data!Kontingenční tabulka2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127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127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127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158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127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127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127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127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127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127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Graf_data!$B$3</c:f>
              <c:strCache>
                <c:ptCount val="1"/>
                <c:pt idx="0">
                  <c:v>100m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Graf_data!$A$4:$A$14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Graf_data!$B$4:$B$14</c:f>
              <c:numCache>
                <c:formatCode>General</c:formatCode>
                <c:ptCount val="10"/>
                <c:pt idx="0">
                  <c:v>316</c:v>
                </c:pt>
                <c:pt idx="1">
                  <c:v>367</c:v>
                </c:pt>
                <c:pt idx="2">
                  <c:v>459</c:v>
                </c:pt>
                <c:pt idx="3">
                  <c:v>388</c:v>
                </c:pt>
                <c:pt idx="4">
                  <c:v>346</c:v>
                </c:pt>
                <c:pt idx="5">
                  <c:v>404</c:v>
                </c:pt>
                <c:pt idx="6">
                  <c:v>541</c:v>
                </c:pt>
                <c:pt idx="7">
                  <c:v>341</c:v>
                </c:pt>
                <c:pt idx="8">
                  <c:v>413</c:v>
                </c:pt>
                <c:pt idx="9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2-4AA0-A20D-888AD84C76DF}"/>
            </c:ext>
          </c:extLst>
        </c:ser>
        <c:ser>
          <c:idx val="1"/>
          <c:order val="1"/>
          <c:tx>
            <c:strRef>
              <c:f>Graf_data!$C$3</c:f>
              <c:strCache>
                <c:ptCount val="1"/>
                <c:pt idx="0">
                  <c:v>dálka 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Graf_data!$A$4:$A$14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Graf_data!$C$4:$C$14</c:f>
              <c:numCache>
                <c:formatCode>General</c:formatCode>
                <c:ptCount val="10"/>
                <c:pt idx="0">
                  <c:v>323</c:v>
                </c:pt>
                <c:pt idx="1">
                  <c:v>400</c:v>
                </c:pt>
                <c:pt idx="2">
                  <c:v>358</c:v>
                </c:pt>
                <c:pt idx="3">
                  <c:v>348</c:v>
                </c:pt>
                <c:pt idx="4">
                  <c:v>310</c:v>
                </c:pt>
                <c:pt idx="5">
                  <c:v>392</c:v>
                </c:pt>
                <c:pt idx="6">
                  <c:v>350</c:v>
                </c:pt>
                <c:pt idx="7">
                  <c:v>303</c:v>
                </c:pt>
                <c:pt idx="8">
                  <c:v>386</c:v>
                </c:pt>
                <c:pt idx="9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2-4AA0-A20D-888AD84C76DF}"/>
            </c:ext>
          </c:extLst>
        </c:ser>
        <c:ser>
          <c:idx val="2"/>
          <c:order val="2"/>
          <c:tx>
            <c:strRef>
              <c:f>Graf_data!$D$3</c:f>
              <c:strCache>
                <c:ptCount val="1"/>
                <c:pt idx="0">
                  <c:v>koule 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Graf_data!$A$4:$A$14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Graf_data!$D$4:$D$14</c:f>
              <c:numCache>
                <c:formatCode>General</c:formatCode>
                <c:ptCount val="10"/>
                <c:pt idx="0">
                  <c:v>368</c:v>
                </c:pt>
                <c:pt idx="1">
                  <c:v>411</c:v>
                </c:pt>
                <c:pt idx="2">
                  <c:v>373</c:v>
                </c:pt>
                <c:pt idx="3">
                  <c:v>353</c:v>
                </c:pt>
                <c:pt idx="4">
                  <c:v>353</c:v>
                </c:pt>
                <c:pt idx="5">
                  <c:v>359</c:v>
                </c:pt>
                <c:pt idx="6">
                  <c:v>384</c:v>
                </c:pt>
                <c:pt idx="7">
                  <c:v>401</c:v>
                </c:pt>
                <c:pt idx="8">
                  <c:v>416</c:v>
                </c:pt>
                <c:pt idx="9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02-4AA0-A20D-888AD84C76DF}"/>
            </c:ext>
          </c:extLst>
        </c:ser>
        <c:ser>
          <c:idx val="3"/>
          <c:order val="3"/>
          <c:tx>
            <c:strRef>
              <c:f>Graf_data!$E$3</c:f>
              <c:strCache>
                <c:ptCount val="1"/>
                <c:pt idx="0">
                  <c:v>výška 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Graf_data!$A$4:$A$14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Graf_data!$E$4:$E$14</c:f>
              <c:numCache>
                <c:formatCode>General</c:formatCode>
                <c:ptCount val="10"/>
                <c:pt idx="0">
                  <c:v>457</c:v>
                </c:pt>
                <c:pt idx="1">
                  <c:v>536</c:v>
                </c:pt>
                <c:pt idx="2">
                  <c:v>496</c:v>
                </c:pt>
                <c:pt idx="3">
                  <c:v>457</c:v>
                </c:pt>
                <c:pt idx="4">
                  <c:v>404</c:v>
                </c:pt>
                <c:pt idx="5">
                  <c:v>381</c:v>
                </c:pt>
                <c:pt idx="6">
                  <c:v>464</c:v>
                </c:pt>
                <c:pt idx="7">
                  <c:v>381</c:v>
                </c:pt>
                <c:pt idx="8">
                  <c:v>504</c:v>
                </c:pt>
                <c:pt idx="9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02-4AA0-A20D-888AD84C76DF}"/>
            </c:ext>
          </c:extLst>
        </c:ser>
        <c:ser>
          <c:idx val="4"/>
          <c:order val="4"/>
          <c:tx>
            <c:strRef>
              <c:f>Graf_data!$F$3</c:f>
              <c:strCache>
                <c:ptCount val="1"/>
                <c:pt idx="0">
                  <c:v>400m 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Graf_data!$A$4:$A$14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Graf_data!$F$4:$F$14</c:f>
              <c:numCache>
                <c:formatCode>General</c:formatCode>
                <c:ptCount val="10"/>
                <c:pt idx="0">
                  <c:v>198</c:v>
                </c:pt>
                <c:pt idx="1">
                  <c:v>237</c:v>
                </c:pt>
                <c:pt idx="2">
                  <c:v>362</c:v>
                </c:pt>
                <c:pt idx="3">
                  <c:v>267</c:v>
                </c:pt>
                <c:pt idx="4">
                  <c:v>311</c:v>
                </c:pt>
                <c:pt idx="5">
                  <c:v>322</c:v>
                </c:pt>
                <c:pt idx="6">
                  <c:v>354</c:v>
                </c:pt>
                <c:pt idx="7">
                  <c:v>373</c:v>
                </c:pt>
                <c:pt idx="8">
                  <c:v>381</c:v>
                </c:pt>
                <c:pt idx="9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02-4AA0-A20D-888AD84C76DF}"/>
            </c:ext>
          </c:extLst>
        </c:ser>
        <c:ser>
          <c:idx val="5"/>
          <c:order val="5"/>
          <c:tx>
            <c:strRef>
              <c:f>Graf_data!$G$3</c:f>
              <c:strCache>
                <c:ptCount val="1"/>
                <c:pt idx="0">
                  <c:v>překážky 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Graf_data!$A$4:$A$14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Graf_data!$G$4:$G$14</c:f>
              <c:numCache>
                <c:formatCode>General</c:formatCode>
                <c:ptCount val="10"/>
                <c:pt idx="0">
                  <c:v>22</c:v>
                </c:pt>
                <c:pt idx="1">
                  <c:v>144</c:v>
                </c:pt>
                <c:pt idx="2">
                  <c:v>0</c:v>
                </c:pt>
                <c:pt idx="3">
                  <c:v>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02-4AA0-A20D-888AD84C76DF}"/>
            </c:ext>
          </c:extLst>
        </c:ser>
        <c:ser>
          <c:idx val="6"/>
          <c:order val="6"/>
          <c:tx>
            <c:strRef>
              <c:f>Graf_data!$H$3</c:f>
              <c:strCache>
                <c:ptCount val="1"/>
                <c:pt idx="0">
                  <c:v>tyčka 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Graf_data!$A$4:$A$14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Graf_data!$H$4:$H$14</c:f>
              <c:numCache>
                <c:formatCode>General</c:formatCode>
                <c:ptCount val="10"/>
                <c:pt idx="0">
                  <c:v>187</c:v>
                </c:pt>
                <c:pt idx="1">
                  <c:v>177</c:v>
                </c:pt>
                <c:pt idx="2">
                  <c:v>127</c:v>
                </c:pt>
                <c:pt idx="3">
                  <c:v>208</c:v>
                </c:pt>
                <c:pt idx="4">
                  <c:v>237</c:v>
                </c:pt>
                <c:pt idx="5">
                  <c:v>199</c:v>
                </c:pt>
                <c:pt idx="6">
                  <c:v>248</c:v>
                </c:pt>
                <c:pt idx="7">
                  <c:v>222</c:v>
                </c:pt>
                <c:pt idx="8">
                  <c:v>130</c:v>
                </c:pt>
                <c:pt idx="9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02-4AA0-A20D-888AD84C76DF}"/>
            </c:ext>
          </c:extLst>
        </c:ser>
        <c:ser>
          <c:idx val="7"/>
          <c:order val="7"/>
          <c:tx>
            <c:strRef>
              <c:f>Graf_data!$I$3</c:f>
              <c:strCache>
                <c:ptCount val="1"/>
                <c:pt idx="0">
                  <c:v>disk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Graf_data!$A$4:$A$14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Graf_data!$I$4:$I$14</c:f>
              <c:numCache>
                <c:formatCode>General</c:formatCode>
                <c:ptCount val="10"/>
                <c:pt idx="0">
                  <c:v>343</c:v>
                </c:pt>
                <c:pt idx="1">
                  <c:v>302</c:v>
                </c:pt>
                <c:pt idx="2">
                  <c:v>319</c:v>
                </c:pt>
                <c:pt idx="3">
                  <c:v>329</c:v>
                </c:pt>
                <c:pt idx="4">
                  <c:v>323</c:v>
                </c:pt>
                <c:pt idx="5">
                  <c:v>398</c:v>
                </c:pt>
                <c:pt idx="6">
                  <c:v>357</c:v>
                </c:pt>
                <c:pt idx="7">
                  <c:v>393</c:v>
                </c:pt>
                <c:pt idx="8">
                  <c:v>412</c:v>
                </c:pt>
                <c:pt idx="9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02-4AA0-A20D-888AD84C76DF}"/>
            </c:ext>
          </c:extLst>
        </c:ser>
        <c:ser>
          <c:idx val="8"/>
          <c:order val="8"/>
          <c:tx>
            <c:strRef>
              <c:f>Graf_data!$J$3</c:f>
              <c:strCache>
                <c:ptCount val="1"/>
                <c:pt idx="0">
                  <c:v>oštěp 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Graf_data!$A$4:$A$14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Graf_data!$J$4:$J$14</c:f>
              <c:numCache>
                <c:formatCode>General</c:formatCode>
                <c:ptCount val="10"/>
                <c:pt idx="0">
                  <c:v>281</c:v>
                </c:pt>
                <c:pt idx="1">
                  <c:v>322</c:v>
                </c:pt>
                <c:pt idx="2">
                  <c:v>415</c:v>
                </c:pt>
                <c:pt idx="3">
                  <c:v>345</c:v>
                </c:pt>
                <c:pt idx="4">
                  <c:v>394</c:v>
                </c:pt>
                <c:pt idx="5">
                  <c:v>358</c:v>
                </c:pt>
                <c:pt idx="6">
                  <c:v>379</c:v>
                </c:pt>
                <c:pt idx="7">
                  <c:v>413</c:v>
                </c:pt>
                <c:pt idx="8">
                  <c:v>367</c:v>
                </c:pt>
                <c:pt idx="9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02-4AA0-A20D-888AD84C76DF}"/>
            </c:ext>
          </c:extLst>
        </c:ser>
        <c:ser>
          <c:idx val="9"/>
          <c:order val="9"/>
          <c:tx>
            <c:strRef>
              <c:f>Graf_data!$K$3</c:f>
              <c:strCache>
                <c:ptCount val="1"/>
                <c:pt idx="0">
                  <c:v>1500m 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Graf_data!$A$4:$A$14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Graf_data!$K$4:$K$14</c:f>
              <c:numCache>
                <c:formatCode>General</c:formatCode>
                <c:ptCount val="10"/>
                <c:pt idx="0">
                  <c:v>173</c:v>
                </c:pt>
                <c:pt idx="1">
                  <c:v>307</c:v>
                </c:pt>
                <c:pt idx="2">
                  <c:v>0</c:v>
                </c:pt>
                <c:pt idx="3">
                  <c:v>358</c:v>
                </c:pt>
                <c:pt idx="4">
                  <c:v>406</c:v>
                </c:pt>
                <c:pt idx="5">
                  <c:v>512</c:v>
                </c:pt>
                <c:pt idx="6">
                  <c:v>537</c:v>
                </c:pt>
                <c:pt idx="7">
                  <c:v>532</c:v>
                </c:pt>
                <c:pt idx="8">
                  <c:v>514</c:v>
                </c:pt>
                <c:pt idx="9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02-4AA0-A20D-888AD84C7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848864"/>
        <c:axId val="843839680"/>
      </c:lineChart>
      <c:catAx>
        <c:axId val="84384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3839680"/>
        <c:crosses val="autoZero"/>
        <c:auto val="1"/>
        <c:lblAlgn val="ctr"/>
        <c:lblOffset val="100"/>
        <c:noMultiLvlLbl val="0"/>
      </c:catAx>
      <c:valAx>
        <c:axId val="84383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384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683DDD-4F27-4B43-8059-972C140802E0}">
  <sheetPr/>
  <sheetViews>
    <sheetView zoomScale="13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014" cy="598910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2288310-8841-4E02-A47D-C03F5219B1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/Sokolak_desetiboj_vysledov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ovní listina"/>
      <sheetName val="Výsledky"/>
      <sheetName val="Výsledky - pořadí"/>
      <sheetName val="Nastavení"/>
      <sheetName val="Koeficienty-WMA"/>
      <sheetName val="Listy pro psaní výsledků - skok"/>
      <sheetName val="Listy pro psaní výsledků"/>
    </sheetNames>
    <sheetDataSet>
      <sheetData sheetId="0" refreshError="1"/>
      <sheetData sheetId="1" refreshError="1">
        <row r="3">
          <cell r="AA3" t="b">
            <v>1</v>
          </cell>
        </row>
        <row r="9">
          <cell r="A9" t="str">
            <v>1.</v>
          </cell>
          <cell r="B9" t="str">
            <v>Franta z Dlouhé Lhoty</v>
          </cell>
          <cell r="C9">
            <v>83</v>
          </cell>
          <cell r="D9">
            <v>13.43</v>
          </cell>
          <cell r="E9">
            <v>360</v>
          </cell>
          <cell r="F9">
            <v>441</v>
          </cell>
          <cell r="G9">
            <v>274</v>
          </cell>
          <cell r="H9">
            <v>7.74</v>
          </cell>
          <cell r="I9">
            <v>351</v>
          </cell>
          <cell r="J9">
            <v>150</v>
          </cell>
          <cell r="K9">
            <v>389</v>
          </cell>
          <cell r="L9">
            <v>67.099999999999994</v>
          </cell>
          <cell r="M9">
            <v>200</v>
          </cell>
          <cell r="N9">
            <v>22.98</v>
          </cell>
          <cell r="O9">
            <v>140</v>
          </cell>
          <cell r="P9">
            <v>22.76</v>
          </cell>
          <cell r="Q9">
            <v>324</v>
          </cell>
          <cell r="R9">
            <v>230</v>
          </cell>
          <cell r="S9">
            <v>199</v>
          </cell>
          <cell r="T9">
            <v>34.090000000000003</v>
          </cell>
          <cell r="U9">
            <v>357</v>
          </cell>
          <cell r="V9">
            <v>4.0994212962962963E-3</v>
          </cell>
          <cell r="W9">
            <v>288</v>
          </cell>
          <cell r="X9">
            <v>2882</v>
          </cell>
          <cell r="Y9">
            <v>6</v>
          </cell>
        </row>
        <row r="10">
          <cell r="A10" t="str">
            <v>2.</v>
          </cell>
          <cell r="B10" t="str">
            <v>Pavel Mička</v>
          </cell>
          <cell r="C10">
            <v>82</v>
          </cell>
          <cell r="D10">
            <v>13.02</v>
          </cell>
          <cell r="E10">
            <v>425</v>
          </cell>
          <cell r="F10">
            <v>462</v>
          </cell>
          <cell r="G10">
            <v>312</v>
          </cell>
          <cell r="H10">
            <v>8.08</v>
          </cell>
          <cell r="I10">
            <v>371</v>
          </cell>
          <cell r="J10">
            <v>155</v>
          </cell>
          <cell r="K10">
            <v>426</v>
          </cell>
          <cell r="L10">
            <v>63.4</v>
          </cell>
          <cell r="M10">
            <v>301</v>
          </cell>
          <cell r="N10">
            <v>23.56</v>
          </cell>
          <cell r="O10">
            <v>112</v>
          </cell>
          <cell r="P10">
            <v>20.52</v>
          </cell>
          <cell r="Q10">
            <v>282</v>
          </cell>
          <cell r="R10">
            <v>190</v>
          </cell>
          <cell r="S10">
            <v>121</v>
          </cell>
          <cell r="T10">
            <v>30.74</v>
          </cell>
          <cell r="U10">
            <v>310</v>
          </cell>
          <cell r="V10">
            <v>3.9156249999999998E-3</v>
          </cell>
          <cell r="W10">
            <v>359</v>
          </cell>
          <cell r="X10">
            <v>3019</v>
          </cell>
          <cell r="Y10">
            <v>4</v>
          </cell>
        </row>
        <row r="11">
          <cell r="A11" t="str">
            <v>3.</v>
          </cell>
          <cell r="B11" t="str">
            <v xml:space="preserve">Michal Pelant </v>
          </cell>
          <cell r="C11">
            <v>74</v>
          </cell>
          <cell r="D11">
            <v>12.98</v>
          </cell>
          <cell r="E11">
            <v>431</v>
          </cell>
          <cell r="F11">
            <v>472</v>
          </cell>
          <cell r="G11">
            <v>330</v>
          </cell>
          <cell r="H11">
            <v>7.82</v>
          </cell>
          <cell r="I11">
            <v>356</v>
          </cell>
          <cell r="J11">
            <v>160</v>
          </cell>
          <cell r="K11">
            <v>464</v>
          </cell>
          <cell r="L11">
            <v>63.6</v>
          </cell>
          <cell r="M11">
            <v>295</v>
          </cell>
          <cell r="O11">
            <v>0</v>
          </cell>
          <cell r="P11">
            <v>22.2</v>
          </cell>
          <cell r="Q11">
            <v>314</v>
          </cell>
          <cell r="R11">
            <v>190</v>
          </cell>
          <cell r="S11">
            <v>121</v>
          </cell>
          <cell r="T11">
            <v>37.64</v>
          </cell>
          <cell r="U11">
            <v>408</v>
          </cell>
          <cell r="W11">
            <v>0</v>
          </cell>
          <cell r="X11">
            <v>2719</v>
          </cell>
          <cell r="Y11">
            <v>7</v>
          </cell>
        </row>
        <row r="12">
          <cell r="A12" t="str">
            <v>4.</v>
          </cell>
          <cell r="B12" t="str">
            <v xml:space="preserve">Milan Duška </v>
          </cell>
          <cell r="C12">
            <v>82</v>
          </cell>
          <cell r="D12">
            <v>14.25</v>
          </cell>
          <cell r="E12">
            <v>246</v>
          </cell>
          <cell r="F12">
            <v>375</v>
          </cell>
          <cell r="G12">
            <v>167</v>
          </cell>
          <cell r="H12">
            <v>7.6</v>
          </cell>
          <cell r="I12">
            <v>343</v>
          </cell>
          <cell r="J12">
            <v>140</v>
          </cell>
          <cell r="K12">
            <v>317</v>
          </cell>
          <cell r="L12">
            <v>69.8</v>
          </cell>
          <cell r="M12">
            <v>139</v>
          </cell>
          <cell r="O12">
            <v>0</v>
          </cell>
          <cell r="P12">
            <v>19.100000000000001</v>
          </cell>
          <cell r="Q12">
            <v>255</v>
          </cell>
          <cell r="R12">
            <v>170</v>
          </cell>
          <cell r="S12">
            <v>86</v>
          </cell>
          <cell r="T12">
            <v>28.74</v>
          </cell>
          <cell r="U12">
            <v>282</v>
          </cell>
          <cell r="V12">
            <v>4.0903935185185184E-3</v>
          </cell>
          <cell r="W12">
            <v>292</v>
          </cell>
          <cell r="X12">
            <v>2127</v>
          </cell>
          <cell r="Y12">
            <v>10</v>
          </cell>
        </row>
        <row r="13">
          <cell r="A13" t="str">
            <v>5.</v>
          </cell>
          <cell r="B13" t="str">
            <v>Vítězslav Vavera</v>
          </cell>
          <cell r="C13">
            <v>75</v>
          </cell>
          <cell r="D13">
            <v>14.85</v>
          </cell>
          <cell r="E13">
            <v>175</v>
          </cell>
          <cell r="F13">
            <v>378</v>
          </cell>
          <cell r="G13">
            <v>171</v>
          </cell>
          <cell r="H13">
            <v>5.56</v>
          </cell>
          <cell r="I13">
            <v>223</v>
          </cell>
          <cell r="J13">
            <v>120</v>
          </cell>
          <cell r="K13">
            <v>188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757</v>
          </cell>
          <cell r="Y13">
            <v>15</v>
          </cell>
        </row>
        <row r="14">
          <cell r="A14" t="str">
            <v>6.</v>
          </cell>
          <cell r="B14" t="str">
            <v xml:space="preserve">Martin Kouba </v>
          </cell>
          <cell r="C14">
            <v>83</v>
          </cell>
          <cell r="D14">
            <v>14.21</v>
          </cell>
          <cell r="E14">
            <v>251</v>
          </cell>
          <cell r="F14">
            <v>419</v>
          </cell>
          <cell r="G14">
            <v>237</v>
          </cell>
          <cell r="H14">
            <v>8.08</v>
          </cell>
          <cell r="I14">
            <v>371</v>
          </cell>
          <cell r="J14">
            <v>140</v>
          </cell>
          <cell r="K14">
            <v>317</v>
          </cell>
          <cell r="L14">
            <v>67.8</v>
          </cell>
          <cell r="M14">
            <v>183</v>
          </cell>
          <cell r="O14">
            <v>0</v>
          </cell>
          <cell r="P14">
            <v>19.12</v>
          </cell>
          <cell r="Q14">
            <v>256</v>
          </cell>
          <cell r="S14">
            <v>0</v>
          </cell>
          <cell r="T14">
            <v>25.32</v>
          </cell>
          <cell r="U14">
            <v>234</v>
          </cell>
          <cell r="V14">
            <v>4.4269675925925926E-3</v>
          </cell>
          <cell r="W14">
            <v>180</v>
          </cell>
          <cell r="X14">
            <v>2029</v>
          </cell>
          <cell r="Y14">
            <v>13</v>
          </cell>
        </row>
        <row r="15">
          <cell r="A15" t="str">
            <v>7.</v>
          </cell>
          <cell r="B15" t="str">
            <v xml:space="preserve">David Michalička </v>
          </cell>
          <cell r="C15">
            <v>80</v>
          </cell>
          <cell r="D15">
            <v>12.42</v>
          </cell>
          <cell r="E15">
            <v>527</v>
          </cell>
          <cell r="F15">
            <v>532</v>
          </cell>
          <cell r="G15">
            <v>445</v>
          </cell>
          <cell r="H15">
            <v>9.14</v>
          </cell>
          <cell r="I15">
            <v>434</v>
          </cell>
          <cell r="J15">
            <v>150</v>
          </cell>
          <cell r="K15">
            <v>389</v>
          </cell>
          <cell r="L15">
            <v>58.9</v>
          </cell>
          <cell r="M15">
            <v>446</v>
          </cell>
          <cell r="N15">
            <v>19.23</v>
          </cell>
          <cell r="O15">
            <v>392</v>
          </cell>
          <cell r="P15">
            <v>24.62</v>
          </cell>
          <cell r="Q15">
            <v>360</v>
          </cell>
          <cell r="R15">
            <v>190</v>
          </cell>
          <cell r="S15">
            <v>121</v>
          </cell>
          <cell r="T15">
            <v>41.51</v>
          </cell>
          <cell r="U15">
            <v>464</v>
          </cell>
          <cell r="V15">
            <v>3.450578703703704E-3</v>
          </cell>
          <cell r="W15">
            <v>571</v>
          </cell>
          <cell r="X15">
            <v>4149</v>
          </cell>
          <cell r="Y15">
            <v>1</v>
          </cell>
        </row>
        <row r="16">
          <cell r="A16" t="str">
            <v>8.</v>
          </cell>
          <cell r="B16" t="str">
            <v>Franck Thirouard</v>
          </cell>
          <cell r="C16">
            <v>73</v>
          </cell>
          <cell r="D16">
            <v>12.56</v>
          </cell>
          <cell r="E16">
            <v>502</v>
          </cell>
          <cell r="F16">
            <v>473</v>
          </cell>
          <cell r="G16">
            <v>332</v>
          </cell>
          <cell r="H16">
            <v>9.84</v>
          </cell>
          <cell r="I16">
            <v>476</v>
          </cell>
          <cell r="J16">
            <v>160</v>
          </cell>
          <cell r="K16">
            <v>464</v>
          </cell>
          <cell r="L16">
            <v>64.099999999999994</v>
          </cell>
          <cell r="M16">
            <v>280</v>
          </cell>
          <cell r="N16">
            <v>21.72</v>
          </cell>
          <cell r="O16">
            <v>211</v>
          </cell>
          <cell r="P16">
            <v>29.14</v>
          </cell>
          <cell r="Q16">
            <v>448</v>
          </cell>
          <cell r="R16">
            <v>190</v>
          </cell>
          <cell r="S16">
            <v>121</v>
          </cell>
          <cell r="T16">
            <v>34.65</v>
          </cell>
          <cell r="U16">
            <v>365</v>
          </cell>
          <cell r="V16">
            <v>4.720833333333333E-3</v>
          </cell>
          <cell r="W16">
            <v>103</v>
          </cell>
          <cell r="X16">
            <v>3302</v>
          </cell>
          <cell r="Y16">
            <v>3</v>
          </cell>
        </row>
        <row r="17">
          <cell r="A17" t="str">
            <v>9.</v>
          </cell>
          <cell r="B17" t="str">
            <v xml:space="preserve">Jan Němeček </v>
          </cell>
          <cell r="C17">
            <v>71</v>
          </cell>
          <cell r="D17">
            <v>13.67</v>
          </cell>
          <cell r="E17">
            <v>325</v>
          </cell>
          <cell r="F17">
            <v>486</v>
          </cell>
          <cell r="G17">
            <v>356</v>
          </cell>
          <cell r="H17">
            <v>7.58</v>
          </cell>
          <cell r="I17">
            <v>341</v>
          </cell>
          <cell r="J17">
            <v>140</v>
          </cell>
          <cell r="K17">
            <v>317</v>
          </cell>
          <cell r="L17">
            <v>68.3</v>
          </cell>
          <cell r="M17">
            <v>172</v>
          </cell>
          <cell r="N17">
            <v>26.59</v>
          </cell>
          <cell r="O17">
            <v>15</v>
          </cell>
          <cell r="P17">
            <v>21.46</v>
          </cell>
          <cell r="Q17">
            <v>300</v>
          </cell>
          <cell r="R17">
            <v>150</v>
          </cell>
          <cell r="S17">
            <v>54</v>
          </cell>
          <cell r="T17">
            <v>24.78</v>
          </cell>
          <cell r="U17">
            <v>226</v>
          </cell>
          <cell r="V17">
            <v>4.3240740740740739E-3</v>
          </cell>
          <cell r="W17">
            <v>211</v>
          </cell>
          <cell r="X17">
            <v>2317</v>
          </cell>
          <cell r="Y17">
            <v>9</v>
          </cell>
        </row>
        <row r="18">
          <cell r="A18" t="str">
            <v>10.</v>
          </cell>
          <cell r="B18" t="str">
            <v xml:space="preserve">Parník </v>
          </cell>
          <cell r="C18">
            <v>74</v>
          </cell>
          <cell r="D18">
            <v>13.14</v>
          </cell>
          <cell r="E18">
            <v>405</v>
          </cell>
          <cell r="F18">
            <v>508</v>
          </cell>
          <cell r="G18">
            <v>398</v>
          </cell>
          <cell r="H18">
            <v>8</v>
          </cell>
          <cell r="I18">
            <v>366</v>
          </cell>
          <cell r="J18">
            <v>165</v>
          </cell>
          <cell r="K18">
            <v>504</v>
          </cell>
          <cell r="L18">
            <v>64.3</v>
          </cell>
          <cell r="M18">
            <v>275</v>
          </cell>
          <cell r="N18">
            <v>21.89</v>
          </cell>
          <cell r="O18">
            <v>200</v>
          </cell>
          <cell r="P18">
            <v>20.059999999999999</v>
          </cell>
          <cell r="Q18">
            <v>273</v>
          </cell>
          <cell r="R18">
            <v>303</v>
          </cell>
          <cell r="S18">
            <v>364</v>
          </cell>
          <cell r="T18">
            <v>33.840000000000003</v>
          </cell>
          <cell r="U18">
            <v>354</v>
          </cell>
          <cell r="V18">
            <v>3.9166666666666664E-3</v>
          </cell>
          <cell r="W18">
            <v>359</v>
          </cell>
          <cell r="X18">
            <v>3498</v>
          </cell>
          <cell r="Y18">
            <v>2</v>
          </cell>
        </row>
        <row r="19">
          <cell r="A19" t="str">
            <v>11.</v>
          </cell>
          <cell r="B19" t="str">
            <v xml:space="preserve">Lukáš Váňa </v>
          </cell>
          <cell r="C19">
            <v>91</v>
          </cell>
          <cell r="D19">
            <v>14.1</v>
          </cell>
          <cell r="E19">
            <v>266</v>
          </cell>
          <cell r="F19">
            <v>407</v>
          </cell>
          <cell r="G19">
            <v>217</v>
          </cell>
          <cell r="H19">
            <v>8.5</v>
          </cell>
          <cell r="I19">
            <v>396</v>
          </cell>
          <cell r="J19">
            <v>150</v>
          </cell>
          <cell r="K19">
            <v>389</v>
          </cell>
          <cell r="L19">
            <v>69.599999999999994</v>
          </cell>
          <cell r="M19">
            <v>143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X19">
            <v>1411</v>
          </cell>
          <cell r="Y19">
            <v>14</v>
          </cell>
        </row>
        <row r="20">
          <cell r="A20" t="str">
            <v>12.</v>
          </cell>
          <cell r="B20" t="str">
            <v xml:space="preserve">Michal Vančura </v>
          </cell>
          <cell r="C20">
            <v>91</v>
          </cell>
          <cell r="D20">
            <v>11.94</v>
          </cell>
          <cell r="E20">
            <v>616</v>
          </cell>
          <cell r="F20">
            <v>512</v>
          </cell>
          <cell r="G20">
            <v>405</v>
          </cell>
          <cell r="H20">
            <v>7.58</v>
          </cell>
          <cell r="I20">
            <v>341</v>
          </cell>
          <cell r="J20">
            <v>140</v>
          </cell>
          <cell r="K20">
            <v>317</v>
          </cell>
          <cell r="L20">
            <v>61.9</v>
          </cell>
          <cell r="M20">
            <v>346</v>
          </cell>
          <cell r="O20">
            <v>0</v>
          </cell>
          <cell r="P20">
            <v>20.260000000000002</v>
          </cell>
          <cell r="Q20">
            <v>277</v>
          </cell>
          <cell r="R20">
            <v>190</v>
          </cell>
          <cell r="S20">
            <v>121</v>
          </cell>
          <cell r="T20">
            <v>27.35</v>
          </cell>
          <cell r="U20">
            <v>262</v>
          </cell>
          <cell r="V20">
            <v>4.2206018518518513E-3</v>
          </cell>
          <cell r="W20">
            <v>245</v>
          </cell>
          <cell r="X20">
            <v>2930</v>
          </cell>
          <cell r="Y20">
            <v>5</v>
          </cell>
        </row>
        <row r="21">
          <cell r="A21" t="str">
            <v>13.</v>
          </cell>
          <cell r="B21" t="str">
            <v xml:space="preserve">Petr Kouba </v>
          </cell>
          <cell r="C21">
            <v>78</v>
          </cell>
          <cell r="D21">
            <v>13.66</v>
          </cell>
          <cell r="E21">
            <v>327</v>
          </cell>
          <cell r="F21">
            <v>424</v>
          </cell>
          <cell r="G21">
            <v>245</v>
          </cell>
          <cell r="H21">
            <v>8.68</v>
          </cell>
          <cell r="I21">
            <v>407</v>
          </cell>
          <cell r="J21">
            <v>145</v>
          </cell>
          <cell r="K21">
            <v>352</v>
          </cell>
          <cell r="L21">
            <v>68.349999999999994</v>
          </cell>
          <cell r="M21">
            <v>171</v>
          </cell>
          <cell r="N21">
            <v>23.33</v>
          </cell>
          <cell r="O21">
            <v>122</v>
          </cell>
          <cell r="P21">
            <v>19.46</v>
          </cell>
          <cell r="Q21">
            <v>262</v>
          </cell>
          <cell r="R21">
            <v>230</v>
          </cell>
          <cell r="S21">
            <v>199</v>
          </cell>
          <cell r="T21">
            <v>28.84</v>
          </cell>
          <cell r="U21">
            <v>283</v>
          </cell>
          <cell r="W21">
            <v>0</v>
          </cell>
          <cell r="X21">
            <v>2368</v>
          </cell>
          <cell r="Y21">
            <v>8</v>
          </cell>
        </row>
        <row r="22">
          <cell r="A22" t="str">
            <v>14.</v>
          </cell>
          <cell r="B22" t="str">
            <v xml:space="preserve">Radek Dolejs </v>
          </cell>
          <cell r="C22">
            <v>0</v>
          </cell>
          <cell r="D22">
            <v>14.01</v>
          </cell>
          <cell r="E22">
            <v>278</v>
          </cell>
          <cell r="F22">
            <v>394</v>
          </cell>
          <cell r="G22">
            <v>196</v>
          </cell>
          <cell r="H22">
            <v>9.02</v>
          </cell>
          <cell r="I22">
            <v>427</v>
          </cell>
          <cell r="J22">
            <v>160</v>
          </cell>
          <cell r="K22">
            <v>464</v>
          </cell>
          <cell r="L22">
            <v>71.7</v>
          </cell>
          <cell r="M22">
            <v>102</v>
          </cell>
          <cell r="O22">
            <v>0</v>
          </cell>
          <cell r="P22">
            <v>21.5</v>
          </cell>
          <cell r="Q22">
            <v>300</v>
          </cell>
          <cell r="S22">
            <v>0</v>
          </cell>
          <cell r="T22">
            <v>31.4</v>
          </cell>
          <cell r="U22">
            <v>319</v>
          </cell>
          <cell r="W22">
            <v>0</v>
          </cell>
          <cell r="X22">
            <v>2086</v>
          </cell>
          <cell r="Y22">
            <v>11</v>
          </cell>
        </row>
        <row r="23">
          <cell r="A23" t="str">
            <v>15.</v>
          </cell>
          <cell r="B23" t="str">
            <v xml:space="preserve">Vit Vladyka (CZ repr </v>
          </cell>
          <cell r="C23">
            <v>80</v>
          </cell>
          <cell r="D23">
            <v>13.84</v>
          </cell>
          <cell r="E23">
            <v>301</v>
          </cell>
          <cell r="F23">
            <v>449</v>
          </cell>
          <cell r="G23">
            <v>288</v>
          </cell>
          <cell r="H23">
            <v>8.68</v>
          </cell>
          <cell r="I23">
            <v>407</v>
          </cell>
          <cell r="J23">
            <v>140</v>
          </cell>
          <cell r="K23">
            <v>317</v>
          </cell>
          <cell r="L23">
            <v>66.400000000000006</v>
          </cell>
          <cell r="M23">
            <v>218</v>
          </cell>
          <cell r="N23">
            <v>24.28</v>
          </cell>
          <cell r="O23">
            <v>81</v>
          </cell>
          <cell r="P23">
            <v>17.7</v>
          </cell>
          <cell r="Q23">
            <v>229</v>
          </cell>
          <cell r="R23">
            <v>130</v>
          </cell>
          <cell r="S23">
            <v>27</v>
          </cell>
          <cell r="T23">
            <v>22.92</v>
          </cell>
          <cell r="U23">
            <v>201</v>
          </cell>
          <cell r="W23">
            <v>0</v>
          </cell>
          <cell r="X23">
            <v>2069</v>
          </cell>
          <cell r="Y23">
            <v>12</v>
          </cell>
        </row>
        <row r="24">
          <cell r="A24" t="str">
            <v>16.</v>
          </cell>
          <cell r="B24">
            <v>0</v>
          </cell>
          <cell r="C24">
            <v>0</v>
          </cell>
          <cell r="E24">
            <v>0</v>
          </cell>
          <cell r="G24">
            <v>0</v>
          </cell>
          <cell r="I24">
            <v>0</v>
          </cell>
          <cell r="K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Y24"/>
        </row>
        <row r="25">
          <cell r="A25" t="str">
            <v>17.</v>
          </cell>
          <cell r="B25">
            <v>0</v>
          </cell>
          <cell r="C25">
            <v>0</v>
          </cell>
          <cell r="E25">
            <v>0</v>
          </cell>
          <cell r="G25">
            <v>0</v>
          </cell>
          <cell r="I25">
            <v>0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  <cell r="S25">
            <v>0</v>
          </cell>
          <cell r="U25">
            <v>0</v>
          </cell>
          <cell r="W25">
            <v>0</v>
          </cell>
          <cell r="X25">
            <v>0</v>
          </cell>
          <cell r="Y25"/>
        </row>
        <row r="26">
          <cell r="A26" t="str">
            <v>18.</v>
          </cell>
          <cell r="B26">
            <v>0</v>
          </cell>
          <cell r="C26">
            <v>0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  <cell r="W26">
            <v>0</v>
          </cell>
          <cell r="X26">
            <v>0</v>
          </cell>
          <cell r="Y26"/>
        </row>
        <row r="27">
          <cell r="A27" t="str">
            <v>19.</v>
          </cell>
          <cell r="B27">
            <v>0</v>
          </cell>
          <cell r="C27">
            <v>0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X27">
            <v>0</v>
          </cell>
          <cell r="Y27"/>
        </row>
        <row r="28">
          <cell r="A28" t="str">
            <v>20.</v>
          </cell>
          <cell r="B28">
            <v>0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X28">
            <v>0</v>
          </cell>
          <cell r="Y28"/>
        </row>
        <row r="29">
          <cell r="A29" t="str">
            <v>21.</v>
          </cell>
          <cell r="B29">
            <v>0</v>
          </cell>
          <cell r="C29">
            <v>0</v>
          </cell>
          <cell r="E29">
            <v>0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  <cell r="S29">
            <v>0</v>
          </cell>
          <cell r="U29">
            <v>0</v>
          </cell>
          <cell r="W29">
            <v>0</v>
          </cell>
          <cell r="X29">
            <v>0</v>
          </cell>
          <cell r="Y29"/>
        </row>
        <row r="30">
          <cell r="A30" t="str">
            <v>22.</v>
          </cell>
          <cell r="B30">
            <v>0</v>
          </cell>
          <cell r="C30">
            <v>0</v>
          </cell>
          <cell r="E30">
            <v>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  <cell r="O30">
            <v>0</v>
          </cell>
          <cell r="Q30">
            <v>0</v>
          </cell>
          <cell r="S30">
            <v>0</v>
          </cell>
          <cell r="U30">
            <v>0</v>
          </cell>
          <cell r="W30">
            <v>0</v>
          </cell>
          <cell r="X30">
            <v>0</v>
          </cell>
          <cell r="Y30"/>
        </row>
        <row r="31">
          <cell r="A31" t="str">
            <v>23.</v>
          </cell>
          <cell r="B31">
            <v>0</v>
          </cell>
          <cell r="C31">
            <v>0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W31">
            <v>0</v>
          </cell>
          <cell r="X31">
            <v>0</v>
          </cell>
          <cell r="Y31"/>
        </row>
        <row r="32">
          <cell r="A32" t="str">
            <v>24.</v>
          </cell>
          <cell r="B32">
            <v>0</v>
          </cell>
          <cell r="C32">
            <v>0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X32">
            <v>0</v>
          </cell>
          <cell r="Y32"/>
        </row>
        <row r="33">
          <cell r="A33" t="str">
            <v>25.</v>
          </cell>
          <cell r="B33">
            <v>0</v>
          </cell>
          <cell r="C33">
            <v>0</v>
          </cell>
          <cell r="E33">
            <v>0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X33">
            <v>0</v>
          </cell>
          <cell r="Y33"/>
        </row>
        <row r="35">
          <cell r="A35" t="str">
            <v>1.</v>
          </cell>
          <cell r="B35" t="str">
            <v>Zuzana Křivinková</v>
          </cell>
          <cell r="C35">
            <v>76</v>
          </cell>
          <cell r="D35">
            <v>15.24</v>
          </cell>
          <cell r="E35">
            <v>393</v>
          </cell>
          <cell r="F35">
            <v>377</v>
          </cell>
          <cell r="G35">
            <v>257</v>
          </cell>
          <cell r="H35">
            <v>7.02</v>
          </cell>
          <cell r="I35">
            <v>336</v>
          </cell>
          <cell r="J35">
            <v>135</v>
          </cell>
          <cell r="K35">
            <v>460</v>
          </cell>
          <cell r="L35">
            <v>78</v>
          </cell>
          <cell r="M35">
            <v>150</v>
          </cell>
          <cell r="N35">
            <v>27.57</v>
          </cell>
          <cell r="O35">
            <v>0</v>
          </cell>
          <cell r="P35">
            <v>16.64</v>
          </cell>
          <cell r="Q35">
            <v>218</v>
          </cell>
          <cell r="S35">
            <v>0</v>
          </cell>
          <cell r="T35">
            <v>18.28</v>
          </cell>
          <cell r="U35">
            <v>257</v>
          </cell>
          <cell r="V35">
            <v>4.9204861111111107E-3</v>
          </cell>
          <cell r="W35">
            <v>198</v>
          </cell>
          <cell r="X35">
            <v>2269</v>
          </cell>
          <cell r="Y35">
            <v>1</v>
          </cell>
        </row>
        <row r="36">
          <cell r="A36" t="str">
            <v>2.</v>
          </cell>
          <cell r="B36" t="str">
            <v>Iveta Kozáková</v>
          </cell>
          <cell r="C36">
            <v>85</v>
          </cell>
          <cell r="D36">
            <v>17.34</v>
          </cell>
          <cell r="E36">
            <v>165</v>
          </cell>
          <cell r="F36">
            <v>316</v>
          </cell>
          <cell r="G36">
            <v>135</v>
          </cell>
          <cell r="H36">
            <v>5.0199999999999996</v>
          </cell>
          <cell r="I36">
            <v>210</v>
          </cell>
          <cell r="J36">
            <v>100</v>
          </cell>
          <cell r="K36">
            <v>141</v>
          </cell>
          <cell r="L36">
            <v>90.9</v>
          </cell>
          <cell r="M36">
            <v>0</v>
          </cell>
          <cell r="N36">
            <v>30.88</v>
          </cell>
          <cell r="O36">
            <v>0</v>
          </cell>
          <cell r="P36">
            <v>13.1</v>
          </cell>
          <cell r="Q36">
            <v>156</v>
          </cell>
          <cell r="S36">
            <v>0</v>
          </cell>
          <cell r="T36">
            <v>15.62</v>
          </cell>
          <cell r="U36">
            <v>208</v>
          </cell>
          <cell r="W36">
            <v>0</v>
          </cell>
          <cell r="X36">
            <v>1015</v>
          </cell>
          <cell r="Y36">
            <v>3</v>
          </cell>
        </row>
        <row r="37">
          <cell r="A37" t="str">
            <v>3.</v>
          </cell>
          <cell r="B37" t="str">
            <v>Marie Thirouard</v>
          </cell>
          <cell r="C37">
            <v>74</v>
          </cell>
          <cell r="D37">
            <v>16.25</v>
          </cell>
          <cell r="E37">
            <v>272</v>
          </cell>
          <cell r="F37">
            <v>324</v>
          </cell>
          <cell r="G37">
            <v>150</v>
          </cell>
          <cell r="H37">
            <v>6.88</v>
          </cell>
          <cell r="I37">
            <v>327</v>
          </cell>
          <cell r="J37">
            <v>125</v>
          </cell>
          <cell r="K37">
            <v>359</v>
          </cell>
          <cell r="L37">
            <v>81.400000000000006</v>
          </cell>
          <cell r="M37">
            <v>89</v>
          </cell>
          <cell r="N37">
            <v>24.67</v>
          </cell>
          <cell r="O37">
            <v>26</v>
          </cell>
          <cell r="P37">
            <v>14.78</v>
          </cell>
          <cell r="Q37">
            <v>185</v>
          </cell>
          <cell r="S37">
            <v>0</v>
          </cell>
          <cell r="T37">
            <v>17.96</v>
          </cell>
          <cell r="U37">
            <v>251</v>
          </cell>
          <cell r="V37">
            <v>5.2057870370370374E-3</v>
          </cell>
          <cell r="W37">
            <v>122</v>
          </cell>
          <cell r="X37">
            <v>1781</v>
          </cell>
          <cell r="Y37">
            <v>2</v>
          </cell>
        </row>
        <row r="38">
          <cell r="A38" t="str">
            <v>4.</v>
          </cell>
          <cell r="B38">
            <v>0</v>
          </cell>
          <cell r="C38">
            <v>0</v>
          </cell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  <cell r="W38">
            <v>0</v>
          </cell>
          <cell r="X38">
            <v>0</v>
          </cell>
          <cell r="Y38"/>
        </row>
        <row r="39">
          <cell r="A39" t="str">
            <v>5.</v>
          </cell>
          <cell r="B39">
            <v>0</v>
          </cell>
          <cell r="C39">
            <v>0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  <cell r="W39">
            <v>0</v>
          </cell>
          <cell r="X39">
            <v>0</v>
          </cell>
          <cell r="Y39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l" refreshedDate="45179.770931134262" missingItemsLimit="0" createdVersion="4" refreshedVersion="8" minRefreshableVersion="3" recordCount="385" xr:uid="{00000000-000A-0000-FFFF-FFFF00000000}">
  <cacheSource type="worksheet">
    <worksheetSource name="historie"/>
  </cacheSource>
  <cacheFields count="49">
    <cacheField name="Jméno a příjmení" numFmtId="0">
      <sharedItems count="143">
        <s v="Bébr Jaroslav"/>
        <s v="Bebr Leoš"/>
        <s v="Bébr Milan"/>
        <s v="Bednář Pavel"/>
        <s v="Benda Lukáš"/>
        <s v="Bilek Martin"/>
        <s v="Bláha Martin"/>
        <s v="Blažek Jaroslav"/>
        <s v="Borek Michal"/>
        <s v="Bouř Vojětch"/>
        <s v="Bouška Jaroslav"/>
        <s v="Bouška Milan"/>
        <s v="Bouška Petr"/>
        <s v="Brada Pravoslav"/>
        <s v="Buček Pavel"/>
        <s v="Burian Luboš"/>
        <s v="Burian Miroslav"/>
        <s v="Cimprich Petr"/>
        <s v="Čančík Josef"/>
        <s v="Čech Daniel"/>
        <s v="Čech Vratislav"/>
        <s v="Čižek Lubor"/>
        <s v="Dlouhý Marek"/>
        <s v="Doubrava Miroslav"/>
        <s v="Drobník Lukáš"/>
        <s v="Dušek Zdeněk"/>
        <s v="Duška Milan"/>
        <s v="Dvořák David"/>
        <s v="Dykast Jaroslav"/>
        <s v="Felbr Jiří"/>
        <s v="Fiala Sebastián"/>
        <s v="Frank Petr"/>
        <s v="Franta z Dlouhé Lhoty"/>
        <s v="Gnad Tomáš"/>
        <s v="Gregoriades Tomas"/>
        <s v="Hájek Ondřej"/>
        <s v="Hanáček Michal"/>
        <s v="Herda Pavel"/>
        <s v="Hofmann Martin"/>
        <s v="Holinka Marek"/>
        <s v="Holoubek Jaroslav"/>
        <s v="Horák T."/>
        <s v="Hošek Jakub"/>
        <s v="Hroššo Petr"/>
        <s v="Jandík Lukáš"/>
        <s v="Jaroš Jan"/>
        <s v="Jilich Luboš"/>
        <s v="Jiřík T."/>
        <s v="Jonáš Vojtěch"/>
        <s v="Kaňka Pavel"/>
        <s v="Kaňok Martin"/>
        <s v="Klouček Tomáš"/>
        <s v="Končický Lukáš"/>
        <s v="Korbel Jan"/>
        <s v="Korynta Libor"/>
        <s v="Koťátko Jakub"/>
        <s v="Kouba Martin"/>
        <s v="Kouba Petr"/>
        <s v="Kouba Václav"/>
        <s v="Kovrč Jan"/>
        <s v="Kozák Jakub"/>
        <s v="Kratochvíl Jiří junior"/>
        <s v="Kratochvil Jiří senior"/>
        <s v="Krejčí Petr"/>
        <s v="Kubeš Jan"/>
        <s v="Kubica Jan"/>
        <s v="Kubíček Jiří"/>
        <s v="Kufa Tomas"/>
        <s v="Lamoš Jan"/>
        <s v="Mácha Petr"/>
        <s v="Maleček M."/>
        <s v="Maslák Tomáš"/>
        <s v="MassI T."/>
        <s v="Mátl Radek"/>
        <s v="Matoušek Martin"/>
        <s v="Matrka Rosťa"/>
        <s v="Mička Pavel"/>
        <s v="Michalička David"/>
        <s v="Michalička Marek"/>
        <s v="Michalička Vladimír"/>
        <s v="Míka Zdeněk"/>
        <s v="Mikulíček Ondřej"/>
        <s v="Moraveček M."/>
        <s v="Musil Láďa"/>
        <s v="Nejedlý Zbyněk"/>
        <s v="Němeček Jan"/>
        <s v="Němeček Petr"/>
        <s v="Nykodem Čeněk"/>
        <s v="Opatrný Jiří"/>
        <s v="Parník Michal"/>
        <s v="Pelant Michal"/>
        <s v="Pelikán Lukáš"/>
        <s v="Pillvein Jan"/>
        <s v="Plaček Tomáš"/>
        <s v="Pračka Tomáš"/>
        <s v="Průša Tomáš"/>
        <s v="Pucherna Eda"/>
        <s v="Pucherna Eduard"/>
        <s v="Pucherna Jan"/>
        <s v="Pucherna Petr"/>
        <s v="Radek Dolejs "/>
        <s v="Repiský Jan"/>
        <s v="Rožek David"/>
        <s v="Řehák Radovan"/>
        <s v="Samouk Eno"/>
        <s v="Selix Aleš"/>
        <s v="Skála David"/>
        <s v="Stárek Libor"/>
        <s v="Stehlík Daniel"/>
        <s v="Strnad Hynek"/>
        <s v="Suchánek Jan"/>
        <s v="Syrůček Tomáš"/>
        <s v="Šály Antonín"/>
        <s v="Šály Jan"/>
        <s v="Šašek Petr"/>
        <s v="Šašek Radim"/>
        <s v="Šindelář Jan"/>
        <s v="Škoch Michal"/>
        <s v="Šmucr Bohumil"/>
        <s v="Štěpánek Aleš"/>
        <s v="Tecl Petr"/>
        <s v="Thirouard Franck"/>
        <s v="Tobolík Ladislav"/>
        <s v="Tomeček Tomáš"/>
        <s v="Tomeček Tomáš jun."/>
        <s v="Tomek Radan"/>
        <s v="Toth Ivo"/>
        <s v="Trávníček Tomáš"/>
        <s v="Tuza Jiří"/>
        <s v="Váňa Lukáš"/>
        <s v="Vančura Michal"/>
        <s v="Vavera Vítězslav"/>
        <s v="Vladyka Vit"/>
        <s v="Vosáhlo Jan"/>
        <s v="Vosecký Martin"/>
        <s v="Votruba Pavel"/>
        <s v="Zach Tomáš"/>
        <s v="Zima Jan"/>
        <s v="Rožek Vojtěch"/>
        <s v="Lamoš Martin"/>
        <s v="Lamoš Tomáš"/>
        <s v="Harčár Dominik"/>
        <s v="Pelant Jan"/>
      </sharedItems>
    </cacheField>
    <cacheField name="Ročník" numFmtId="0">
      <sharedItems containsString="0" containsBlank="1" containsNumber="1" containsInteger="1" minValue="1943" maxValue="2008"/>
    </cacheField>
    <cacheField name="100m" numFmtId="2">
      <sharedItems containsString="0" containsBlank="1" containsNumber="1" minValue="11.4" maxValue="25.1"/>
    </cacheField>
    <cacheField name="Body1" numFmtId="3">
      <sharedItems containsBlank="1" containsMixedTypes="1" containsNumber="1" containsInteger="1" minValue="0" maxValue="723"/>
    </cacheField>
    <cacheField name="Dálka" numFmtId="0">
      <sharedItems containsString="0" containsBlank="1" containsNumber="1" containsInteger="1" minValue="230" maxValue="600"/>
    </cacheField>
    <cacheField name="Body2" numFmtId="3">
      <sharedItems containsString="0" containsBlank="1" containsNumber="1" containsInteger="1" minValue="0" maxValue="587"/>
    </cacheField>
    <cacheField name="Koule" numFmtId="2">
      <sharedItems containsString="0" containsBlank="1" containsNumber="1" minValue="4.1500000000000004" maxValue="10.76"/>
    </cacheField>
    <cacheField name="Body3" numFmtId="3">
      <sharedItems containsSemiMixedTypes="0" containsString="0" containsNumber="1" containsInteger="1" minValue="0" maxValue="585"/>
    </cacheField>
    <cacheField name="Výška" numFmtId="0">
      <sharedItems containsString="0" containsBlank="1" containsNumber="1" containsInteger="1" minValue="90" maxValue="175"/>
    </cacheField>
    <cacheField name="Body4" numFmtId="3">
      <sharedItems containsString="0" containsBlank="1" containsNumber="1" containsInteger="1" minValue="0" maxValue="644"/>
    </cacheField>
    <cacheField name="400m" numFmtId="2">
      <sharedItems containsString="0" containsBlank="1" containsNumber="1" minValue="55" maxValue="126"/>
    </cacheField>
    <cacheField name="Body5" numFmtId="3">
      <sharedItems containsString="0" containsBlank="1" containsNumber="1" containsInteger="1" minValue="0" maxValue="593"/>
    </cacheField>
    <cacheField name="Překážky" numFmtId="2">
      <sharedItems containsString="0" containsBlank="1" containsNumber="1" minValue="18.8" maxValue="39"/>
    </cacheField>
    <cacheField name="Body6" numFmtId="3">
      <sharedItems containsString="0" containsBlank="1" containsNumber="1" containsInteger="1" minValue="0" maxValue="429"/>
    </cacheField>
    <cacheField name="Disk" numFmtId="2">
      <sharedItems containsString="0" containsBlank="1" containsNumber="1" minValue="11.19" maxValue="30.35"/>
    </cacheField>
    <cacheField name="Body7" numFmtId="3">
      <sharedItems containsSemiMixedTypes="0" containsString="0" containsNumber="1" containsInteger="1" minValue="0" maxValue="471"/>
    </cacheField>
    <cacheField name="Tyčka" numFmtId="0">
      <sharedItems containsString="0" containsBlank="1" containsNumber="1" containsInteger="1" minValue="0" maxValue="303"/>
    </cacheField>
    <cacheField name="Body8" numFmtId="3">
      <sharedItems containsString="0" containsBlank="1" containsNumber="1" containsInteger="1" minValue="0" maxValue="364"/>
    </cacheField>
    <cacheField name="Oštěp" numFmtId="2">
      <sharedItems containsString="0" containsBlank="1" containsNumber="1" minValue="11.1" maxValue="44.62"/>
    </cacheField>
    <cacheField name="Body9" numFmtId="3">
      <sharedItems containsString="0" containsBlank="1" containsNumber="1" containsInteger="1" minValue="0" maxValue="509"/>
    </cacheField>
    <cacheField name="1500m" numFmtId="164">
      <sharedItems containsNonDate="0" containsDate="1" containsString="0" containsBlank="1" minDate="1899-12-30T00:04:42" maxDate="1899-12-30T06:08:00"/>
    </cacheField>
    <cacheField name="Body10" numFmtId="3">
      <sharedItems containsString="0" containsBlank="1" containsNumber="1" containsInteger="1" minValue="0" maxValue="664"/>
    </cacheField>
    <cacheField name="Body" numFmtId="3">
      <sharedItems containsString="0" containsBlank="1" containsNumber="1" containsInteger="1" minValue="142" maxValue="4867"/>
    </cacheField>
    <cacheField name="Rok" numFmtId="0">
      <sharedItems containsSemiMixedTypes="0" containsString="0" containsNumber="1" containsInteger="1" minValue="1996" maxValue="2023" count="25">
        <n v="1996"/>
        <n v="2006"/>
        <n v="2004"/>
        <n v="2003"/>
        <n v="2002"/>
        <n v="2001"/>
        <n v="2000"/>
        <n v="1999"/>
        <n v="1998"/>
        <n v="1997"/>
        <n v="2020"/>
        <n v="2013"/>
        <n v="2017"/>
        <n v="2014"/>
        <n v="2007"/>
        <n v="2021"/>
        <n v="2019"/>
        <n v="2018"/>
        <n v="2008"/>
        <n v="2012"/>
        <n v="2011"/>
        <n v="2010"/>
        <n v="2009"/>
        <n v="2022"/>
        <n v="2023"/>
      </sharedItems>
    </cacheField>
    <cacheField name="Věk" numFmtId="0">
      <sharedItems containsMixedTypes="1" containsNumber="1" containsInteger="1" minValue="14" maxValue="65" count="42">
        <n v="53"/>
        <n v="49"/>
        <n v="47"/>
        <n v="46"/>
        <n v="45"/>
        <n v="44"/>
        <n v="43"/>
        <n v="42"/>
        <n v="41"/>
        <n v="40"/>
        <n v="39"/>
        <n v="25"/>
        <s v=""/>
        <n v="27"/>
        <n v="24"/>
        <n v="23"/>
        <n v="16"/>
        <n v="15"/>
        <n v="38"/>
        <n v="37"/>
        <n v="36"/>
        <n v="35"/>
        <n v="34"/>
        <n v="33"/>
        <n v="32"/>
        <n v="31"/>
        <n v="26"/>
        <n v="50"/>
        <n v="28"/>
        <n v="22"/>
        <n v="21"/>
        <n v="20"/>
        <n v="19"/>
        <n v="18"/>
        <n v="17"/>
        <n v="30"/>
        <n v="29"/>
        <n v="62"/>
        <n v="65"/>
        <n v="61"/>
        <n v="48"/>
        <n v="14"/>
      </sharedItems>
    </cacheField>
    <cacheField name="Veteran" numFmtId="0">
      <sharedItems containsSemiMixedTypes="0" containsString="0" containsNumber="1" containsInteger="1" minValue="0" maxValue="65"/>
    </cacheField>
    <cacheField name="100m_body" numFmtId="0">
      <sharedItems containsSemiMixedTypes="0" containsString="0" containsNumber="1" containsInteger="1" minValue="0" maxValue="723"/>
    </cacheField>
    <cacheField name="dálka_body" numFmtId="0">
      <sharedItems containsSemiMixedTypes="0" containsString="0" containsNumber="1" containsInteger="1" minValue="0" maxValue="587"/>
    </cacheField>
    <cacheField name="koule_body" numFmtId="0">
      <sharedItems containsSemiMixedTypes="0" containsString="0" containsNumber="1" containsInteger="1" minValue="0" maxValue="531"/>
    </cacheField>
    <cacheField name="výška_body" numFmtId="0">
      <sharedItems containsSemiMixedTypes="0" containsString="0" containsNumber="1" containsInteger="1" minValue="0" maxValue="585"/>
    </cacheField>
    <cacheField name="400m_body" numFmtId="0">
      <sharedItems containsSemiMixedTypes="0" containsString="0" containsNumber="1" containsInteger="1" minValue="0" maxValue="593"/>
    </cacheField>
    <cacheField name="překážky_body" numFmtId="0">
      <sharedItems containsSemiMixedTypes="0" containsString="0" containsNumber="1" containsInteger="1" minValue="0" maxValue="429"/>
    </cacheField>
    <cacheField name="disk_body" numFmtId="0">
      <sharedItems containsSemiMixedTypes="0" containsString="0" containsNumber="1" containsInteger="1" minValue="0" maxValue="471"/>
    </cacheField>
    <cacheField name="tyčka_body" numFmtId="0">
      <sharedItems containsSemiMixedTypes="0" containsString="0" containsNumber="1" containsInteger="1" minValue="0" maxValue="364"/>
    </cacheField>
    <cacheField name="oštěp_body" numFmtId="0">
      <sharedItems containsSemiMixedTypes="0" containsString="0" containsNumber="1" containsInteger="1" minValue="0" maxValue="509"/>
    </cacheField>
    <cacheField name="1500m_body" numFmtId="0">
      <sharedItems containsSemiMixedTypes="0" containsString="0" containsNumber="1" containsInteger="1" minValue="0" maxValue="668"/>
    </cacheField>
    <cacheField name="celkem_body" numFmtId="0">
      <sharedItems containsSemiMixedTypes="0" containsString="0" containsNumber="1" containsInteger="1" minValue="142" maxValue="4867"/>
    </cacheField>
    <cacheField name="100m_body_v" numFmtId="0">
      <sharedItems containsSemiMixedTypes="0" containsString="0" containsNumber="1" containsInteger="1" minValue="0" maxValue="723"/>
    </cacheField>
    <cacheField name="dálka_body_v" numFmtId="0">
      <sharedItems containsSemiMixedTypes="0" containsString="0" containsNumber="1" containsInteger="1" minValue="0" maxValue="587"/>
    </cacheField>
    <cacheField name="koule_body_v" numFmtId="0">
      <sharedItems containsSemiMixedTypes="0" containsString="0" containsNumber="1" containsInteger="1" minValue="0" maxValue="630"/>
    </cacheField>
    <cacheField name="výška_body_v" numFmtId="0">
      <sharedItems containsSemiMixedTypes="0" containsString="0" containsNumber="1" containsInteger="1" minValue="0" maxValue="661"/>
    </cacheField>
    <cacheField name="400m_body_v" numFmtId="0">
      <sharedItems containsSemiMixedTypes="0" containsString="0" containsNumber="1" containsInteger="1" minValue="0" maxValue="593"/>
    </cacheField>
    <cacheField name="překážky_body_v" numFmtId="0">
      <sharedItems containsSemiMixedTypes="0" containsString="0" containsNumber="1" containsInteger="1" minValue="0" maxValue="429"/>
    </cacheField>
    <cacheField name="disk_body_v" numFmtId="0">
      <sharedItems containsSemiMixedTypes="0" containsString="0" containsNumber="1" containsInteger="1" minValue="0" maxValue="532"/>
    </cacheField>
    <cacheField name="tyčka_body_v" numFmtId="0">
      <sharedItems containsSemiMixedTypes="0" containsString="0" containsNumber="1" containsInteger="1" minValue="0" maxValue="389"/>
    </cacheField>
    <cacheField name="oštěp_body_v" numFmtId="0">
      <sharedItems containsSemiMixedTypes="0" containsString="0" containsNumber="1" containsInteger="1" minValue="0" maxValue="509"/>
    </cacheField>
    <cacheField name="1500m_body_v" numFmtId="0">
      <sharedItems containsSemiMixedTypes="0" containsString="0" containsNumber="1" containsInteger="1" minValue="0" maxValue="668"/>
    </cacheField>
    <cacheField name="celkem_body_v" numFmtId="0">
      <sharedItems containsSemiMixedTypes="0" containsString="0" containsNumber="1" containsInteger="1" minValue="327" maxValue="4867"/>
    </cacheField>
    <cacheField name="Maximum" numFmtId="0">
      <sharedItems containsSemiMixedTypes="0" containsString="0" containsNumber="1" containsInteger="1" minValue="644" maxValue="49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5">
  <r>
    <x v="0"/>
    <n v="1943"/>
    <n v="14.1"/>
    <n v="266"/>
    <n v="389"/>
    <n v="188"/>
    <n v="9.49"/>
    <n v="455"/>
    <n v="125"/>
    <n v="218"/>
    <n v="83.2"/>
    <n v="0"/>
    <n v="31.4"/>
    <n v="0"/>
    <n v="25.08"/>
    <n v="369"/>
    <n v="150"/>
    <n v="54"/>
    <n v="27.74"/>
    <n v="268"/>
    <m/>
    <n v="0"/>
    <n v="1818"/>
    <x v="0"/>
    <x v="0"/>
    <n v="50"/>
    <n v="266"/>
    <n v="188"/>
    <n v="455"/>
    <n v="218"/>
    <n v="0"/>
    <n v="0"/>
    <n v="369"/>
    <n v="54"/>
    <n v="268"/>
    <n v="0"/>
    <n v="1818"/>
    <n v="480"/>
    <n v="341"/>
    <n v="630"/>
    <n v="352"/>
    <n v="0"/>
    <n v="0"/>
    <n v="527"/>
    <n v="110"/>
    <n v="374"/>
    <n v="0"/>
    <n v="2814"/>
    <n v="2814"/>
  </r>
  <r>
    <x v="1"/>
    <n v="1957"/>
    <n v="14.44"/>
    <n v="223"/>
    <n v="381"/>
    <n v="176"/>
    <n v="8.35"/>
    <n v="387"/>
    <n v="140"/>
    <n v="317"/>
    <n v="86.22"/>
    <n v="0"/>
    <m/>
    <n v="0"/>
    <n v="19.79"/>
    <n v="268"/>
    <n v="190"/>
    <n v="121"/>
    <n v="30.39"/>
    <n v="305"/>
    <m/>
    <n v="0"/>
    <n v="1797"/>
    <x v="1"/>
    <x v="1"/>
    <n v="45"/>
    <n v="223"/>
    <n v="176"/>
    <n v="387"/>
    <n v="317"/>
    <n v="0"/>
    <n v="0"/>
    <n v="268"/>
    <n v="121"/>
    <n v="305"/>
    <n v="0"/>
    <n v="1797"/>
    <n v="362"/>
    <n v="273"/>
    <n v="487"/>
    <n v="419"/>
    <n v="0"/>
    <n v="0"/>
    <n v="345"/>
    <n v="175"/>
    <n v="379"/>
    <n v="0"/>
    <n v="2440"/>
    <n v="3419"/>
  </r>
  <r>
    <x v="1"/>
    <n v="1957"/>
    <n v="14.49"/>
    <n v="215"/>
    <n v="435"/>
    <n v="264"/>
    <n v="8.99"/>
    <n v="425"/>
    <n v="135"/>
    <n v="233"/>
    <n v="90.77"/>
    <n v="0"/>
    <m/>
    <n v="0"/>
    <n v="22.76"/>
    <n v="324"/>
    <n v="180"/>
    <n v="103"/>
    <n v="30.64"/>
    <n v="308"/>
    <m/>
    <n v="0"/>
    <n v="1872"/>
    <x v="2"/>
    <x v="2"/>
    <n v="45"/>
    <n v="217"/>
    <n v="264"/>
    <n v="425"/>
    <n v="283"/>
    <n v="0"/>
    <n v="0"/>
    <n v="324"/>
    <n v="103"/>
    <n v="308"/>
    <n v="0"/>
    <n v="1924"/>
    <n v="356"/>
    <n v="386"/>
    <n v="534"/>
    <n v="381"/>
    <n v="0"/>
    <n v="0"/>
    <n v="414"/>
    <n v="153"/>
    <n v="383"/>
    <n v="0"/>
    <n v="2607"/>
    <n v="3419"/>
  </r>
  <r>
    <x v="1"/>
    <n v="1957"/>
    <n v="15.31"/>
    <n v="128"/>
    <n v="440"/>
    <n v="273"/>
    <n v="8.4700000000000006"/>
    <n v="394"/>
    <n v="140"/>
    <n v="317"/>
    <n v="82"/>
    <n v="0"/>
    <m/>
    <n v="0"/>
    <n v="22.74"/>
    <n v="324"/>
    <n v="190"/>
    <n v="121"/>
    <n v="37.590000000000003"/>
    <n v="407"/>
    <d v="1899-12-30T00:06:29"/>
    <n v="158"/>
    <n v="2122"/>
    <x v="3"/>
    <x v="3"/>
    <n v="45"/>
    <n v="128"/>
    <n v="273"/>
    <n v="394"/>
    <n v="317"/>
    <n v="0"/>
    <n v="0"/>
    <n v="324"/>
    <n v="121"/>
    <n v="407"/>
    <n v="158"/>
    <n v="2122"/>
    <n v="250"/>
    <n v="398"/>
    <n v="496"/>
    <n v="419"/>
    <n v="0"/>
    <n v="0"/>
    <n v="413"/>
    <n v="175"/>
    <n v="501"/>
    <n v="285"/>
    <n v="2937"/>
    <n v="3419"/>
  </r>
  <r>
    <x v="1"/>
    <n v="1957"/>
    <n v="25.1"/>
    <n v="0"/>
    <n v="266"/>
    <n v="30"/>
    <n v="8.7899999999999991"/>
    <n v="413"/>
    <n v="110"/>
    <n v="131"/>
    <n v="126"/>
    <n v="0"/>
    <m/>
    <n v="0"/>
    <n v="20.5"/>
    <n v="281"/>
    <n v="170"/>
    <n v="86"/>
    <n v="34.01"/>
    <n v="356"/>
    <d v="1899-12-30T00:08:08"/>
    <n v="0"/>
    <n v="1297"/>
    <x v="4"/>
    <x v="4"/>
    <n v="45"/>
    <n v="0"/>
    <n v="30"/>
    <n v="413"/>
    <n v="131"/>
    <n v="0"/>
    <n v="0"/>
    <n v="281"/>
    <n v="86"/>
    <n v="356"/>
    <n v="0"/>
    <n v="1297"/>
    <n v="0"/>
    <n v="74"/>
    <n v="519"/>
    <n v="194"/>
    <n v="0"/>
    <n v="0"/>
    <n v="361"/>
    <n v="130"/>
    <n v="440"/>
    <n v="0"/>
    <n v="1718"/>
    <n v="3419"/>
  </r>
  <r>
    <x v="1"/>
    <n v="1957"/>
    <n v="14"/>
    <n v="279"/>
    <n v="455"/>
    <n v="299"/>
    <n v="8.49"/>
    <n v="395"/>
    <n v="150"/>
    <n v="389"/>
    <m/>
    <n v="0"/>
    <m/>
    <n v="0"/>
    <n v="22.4"/>
    <n v="318"/>
    <n v="180"/>
    <n v="103"/>
    <n v="32.67"/>
    <n v="337"/>
    <m/>
    <n v="0"/>
    <n v="2120"/>
    <x v="5"/>
    <x v="5"/>
    <n v="40"/>
    <n v="279"/>
    <n v="299"/>
    <n v="395"/>
    <n v="389"/>
    <n v="0"/>
    <n v="0"/>
    <n v="317"/>
    <n v="103"/>
    <n v="337"/>
    <n v="0"/>
    <n v="2119"/>
    <n v="363"/>
    <n v="375"/>
    <n v="453"/>
    <n v="441"/>
    <n v="0"/>
    <n v="0"/>
    <n v="361"/>
    <n v="128"/>
    <n v="377"/>
    <n v="0"/>
    <n v="2498"/>
    <n v="3419"/>
  </r>
  <r>
    <x v="1"/>
    <n v="1957"/>
    <n v="13.8"/>
    <n v="307"/>
    <n v="430"/>
    <n v="255"/>
    <n v="8.6300000000000008"/>
    <n v="404"/>
    <n v="140"/>
    <n v="317"/>
    <n v="75.599999999999994"/>
    <n v="42"/>
    <m/>
    <n v="0"/>
    <n v="20.059999999999999"/>
    <n v="273"/>
    <n v="200"/>
    <n v="140"/>
    <n v="32.5"/>
    <n v="335"/>
    <m/>
    <n v="0"/>
    <n v="2073"/>
    <x v="6"/>
    <x v="6"/>
    <n v="40"/>
    <n v="307"/>
    <n v="255"/>
    <n v="404"/>
    <n v="317"/>
    <n v="42"/>
    <n v="0"/>
    <n v="273"/>
    <n v="140"/>
    <n v="335"/>
    <n v="0"/>
    <n v="2073"/>
    <n v="393"/>
    <n v="324"/>
    <n v="462"/>
    <n v="367"/>
    <n v="120"/>
    <n v="0"/>
    <n v="311"/>
    <n v="169"/>
    <n v="374"/>
    <n v="0"/>
    <n v="2520"/>
    <n v="3419"/>
  </r>
  <r>
    <x v="1"/>
    <n v="1957"/>
    <n v="14.58"/>
    <n v="235"/>
    <n v="431"/>
    <n v="257"/>
    <n v="8.44"/>
    <n v="392"/>
    <n v="140"/>
    <n v="317"/>
    <n v="77.400000000000006"/>
    <n v="24"/>
    <m/>
    <n v="0"/>
    <n v="21.78"/>
    <n v="306"/>
    <n v="195"/>
    <n v="130"/>
    <n v="33.35"/>
    <n v="347"/>
    <d v="1899-12-30T00:06:56"/>
    <n v="83"/>
    <n v="2091"/>
    <x v="7"/>
    <x v="7"/>
    <n v="40"/>
    <n v="206"/>
    <n v="257"/>
    <n v="392"/>
    <n v="317"/>
    <n v="23"/>
    <n v="0"/>
    <n v="306"/>
    <n v="130"/>
    <n v="347"/>
    <n v="82"/>
    <n v="2060"/>
    <n v="283"/>
    <n v="326"/>
    <n v="449"/>
    <n v="367"/>
    <n v="89"/>
    <n v="0"/>
    <n v="348"/>
    <n v="159"/>
    <n v="388"/>
    <n v="136"/>
    <n v="2545"/>
    <n v="3419"/>
  </r>
  <r>
    <x v="1"/>
    <n v="1957"/>
    <n v="13.7"/>
    <n v="356"/>
    <n v="450"/>
    <n v="290"/>
    <n v="8.1300000000000008"/>
    <n v="374"/>
    <n v="140"/>
    <n v="317"/>
    <n v="77"/>
    <n v="29"/>
    <m/>
    <n v="0"/>
    <n v="22.58"/>
    <n v="321"/>
    <n v="200"/>
    <n v="140"/>
    <n v="30.88"/>
    <n v="312"/>
    <d v="1899-12-30T00:06:38"/>
    <n v="131"/>
    <n v="2270"/>
    <x v="8"/>
    <x v="8"/>
    <n v="40"/>
    <n v="321"/>
    <n v="290"/>
    <n v="374"/>
    <n v="317"/>
    <n v="26"/>
    <n v="0"/>
    <n v="321"/>
    <n v="140"/>
    <n v="312"/>
    <n v="130"/>
    <n v="2231"/>
    <n v="407"/>
    <n v="363"/>
    <n v="429"/>
    <n v="367"/>
    <n v="96"/>
    <n v="0"/>
    <n v="364"/>
    <n v="169"/>
    <n v="349"/>
    <n v="192"/>
    <n v="2736"/>
    <n v="3419"/>
  </r>
  <r>
    <x v="1"/>
    <n v="1957"/>
    <n v="13.45"/>
    <n v="394"/>
    <n v="469"/>
    <n v="324"/>
    <n v="8.98"/>
    <n v="425"/>
    <n v="145"/>
    <n v="352"/>
    <n v="74.099999999999994"/>
    <n v="64"/>
    <n v="25.81"/>
    <n v="38"/>
    <n v="22.66"/>
    <n v="322"/>
    <n v="180"/>
    <n v="103"/>
    <n v="34.44"/>
    <n v="362"/>
    <d v="1899-12-30T00:07:20"/>
    <n v="34"/>
    <n v="2418"/>
    <x v="9"/>
    <x v="9"/>
    <n v="40"/>
    <n v="357"/>
    <n v="324"/>
    <n v="425"/>
    <n v="352"/>
    <n v="62"/>
    <n v="32"/>
    <n v="322"/>
    <n v="103"/>
    <n v="362"/>
    <n v="34"/>
    <n v="2373"/>
    <n v="446"/>
    <n v="404"/>
    <n v="486"/>
    <n v="404"/>
    <n v="149"/>
    <n v="70"/>
    <n v="366"/>
    <n v="128"/>
    <n v="405"/>
    <n v="76"/>
    <n v="2934"/>
    <n v="3419"/>
  </r>
  <r>
    <x v="1"/>
    <n v="1957"/>
    <n v="13.6"/>
    <n v="335"/>
    <n v="429"/>
    <n v="254"/>
    <n v="8.3000000000000007"/>
    <n v="384"/>
    <n v="145"/>
    <n v="352"/>
    <n v="75.2"/>
    <n v="47"/>
    <n v="25"/>
    <n v="55"/>
    <n v="21.8"/>
    <n v="306"/>
    <n v="190"/>
    <n v="121"/>
    <n v="34.380000000000003"/>
    <n v="362"/>
    <d v="1899-12-30T00:07:42"/>
    <n v="8"/>
    <n v="2224"/>
    <x v="0"/>
    <x v="10"/>
    <n v="35"/>
    <n v="335"/>
    <n v="254"/>
    <n v="384"/>
    <n v="352"/>
    <n v="47"/>
    <n v="55"/>
    <n v="306"/>
    <n v="121"/>
    <n v="361"/>
    <n v="7"/>
    <n v="2222"/>
    <n v="360"/>
    <n v="278"/>
    <n v="402"/>
    <n v="381"/>
    <n v="86"/>
    <n v="65"/>
    <n v="312"/>
    <n v="127"/>
    <n v="367"/>
    <n v="11"/>
    <n v="2389"/>
    <n v="3419"/>
  </r>
  <r>
    <x v="2"/>
    <n v="1995"/>
    <n v="12.14"/>
    <n v="578"/>
    <n v="575"/>
    <n v="533"/>
    <n v="9.67"/>
    <n v="466"/>
    <n v="155"/>
    <n v="426"/>
    <n v="60.24"/>
    <n v="400"/>
    <n v="22.38"/>
    <n v="172"/>
    <n v="19.760000000000002"/>
    <n v="268"/>
    <n v="200"/>
    <n v="140"/>
    <n v="35.82"/>
    <n v="382"/>
    <m/>
    <n v="0"/>
    <n v="3365"/>
    <x v="10"/>
    <x v="11"/>
    <n v="0"/>
    <n v="578"/>
    <n v="533"/>
    <n v="466"/>
    <n v="426"/>
    <n v="400"/>
    <n v="172"/>
    <n v="268"/>
    <n v="140"/>
    <n v="382"/>
    <n v="0"/>
    <n v="3365"/>
    <n v="578"/>
    <n v="533"/>
    <n v="466"/>
    <n v="426"/>
    <n v="400"/>
    <n v="172"/>
    <n v="268"/>
    <n v="140"/>
    <n v="382"/>
    <n v="0"/>
    <n v="3365"/>
    <n v="3365"/>
  </r>
  <r>
    <x v="3"/>
    <m/>
    <n v="15.68"/>
    <n v="116"/>
    <n v="372"/>
    <n v="162"/>
    <n v="7.72"/>
    <n v="350"/>
    <n v="125"/>
    <n v="218"/>
    <m/>
    <n v="0"/>
    <m/>
    <n v="0"/>
    <n v="19.34"/>
    <n v="260"/>
    <m/>
    <n v="0"/>
    <n v="24.4"/>
    <n v="222"/>
    <d v="1899-12-30T00:06:45"/>
    <n v="111"/>
    <n v="1439"/>
    <x v="7"/>
    <x v="12"/>
    <n v="0"/>
    <n v="95"/>
    <n v="162"/>
    <n v="350"/>
    <n v="218"/>
    <n v="0"/>
    <n v="0"/>
    <n v="260"/>
    <n v="0"/>
    <n v="221"/>
    <n v="110"/>
    <n v="1416"/>
    <n v="95"/>
    <n v="162"/>
    <n v="350"/>
    <n v="218"/>
    <n v="0"/>
    <n v="0"/>
    <n v="260"/>
    <n v="0"/>
    <n v="221"/>
    <n v="110"/>
    <n v="1416"/>
    <n v="1497"/>
  </r>
  <r>
    <x v="3"/>
    <m/>
    <n v="17.100000000000001"/>
    <n v="21"/>
    <n v="392"/>
    <n v="193"/>
    <n v="7.28"/>
    <n v="324"/>
    <n v="125"/>
    <n v="218"/>
    <n v="81"/>
    <n v="1"/>
    <m/>
    <n v="0"/>
    <n v="18.100000000000001"/>
    <n v="237"/>
    <m/>
    <n v="0"/>
    <n v="26.94"/>
    <n v="256"/>
    <d v="1899-12-30T00:06:40"/>
    <n v="125"/>
    <n v="1375"/>
    <x v="8"/>
    <x v="12"/>
    <n v="0"/>
    <n v="11"/>
    <n v="193"/>
    <n v="324"/>
    <n v="218"/>
    <n v="1"/>
    <n v="0"/>
    <n v="237"/>
    <n v="0"/>
    <n v="256"/>
    <n v="124"/>
    <n v="1364"/>
    <n v="11"/>
    <n v="193"/>
    <n v="324"/>
    <n v="218"/>
    <n v="1"/>
    <n v="0"/>
    <n v="237"/>
    <n v="0"/>
    <n v="256"/>
    <n v="124"/>
    <n v="1364"/>
    <n v="1497"/>
  </r>
  <r>
    <x v="4"/>
    <n v="1974"/>
    <n v="14.64"/>
    <n v="199"/>
    <n v="373"/>
    <n v="164"/>
    <n v="7.11"/>
    <n v="314"/>
    <n v="130"/>
    <n v="250"/>
    <n v="71.59"/>
    <n v="104"/>
    <n v="24.01"/>
    <n v="92"/>
    <n v="15.59"/>
    <n v="191"/>
    <m/>
    <n v="0"/>
    <n v="24.7"/>
    <n v="225"/>
    <d v="1899-12-30T00:06:50"/>
    <n v="98"/>
    <n v="1637"/>
    <x v="11"/>
    <x v="10"/>
    <n v="35"/>
    <n v="199"/>
    <n v="164"/>
    <n v="314"/>
    <n v="250"/>
    <n v="104"/>
    <n v="92"/>
    <n v="191"/>
    <n v="0"/>
    <n v="225"/>
    <n v="98"/>
    <n v="1637"/>
    <n v="221"/>
    <n v="182"/>
    <n v="329"/>
    <n v="270"/>
    <n v="153"/>
    <n v="104"/>
    <n v="195"/>
    <n v="0"/>
    <n v="230"/>
    <n v="107"/>
    <n v="1791"/>
    <n v="1791"/>
  </r>
  <r>
    <x v="5"/>
    <m/>
    <n v="16.27"/>
    <n v="50"/>
    <n v="346"/>
    <n v="126"/>
    <n v="9.56"/>
    <n v="459"/>
    <n v="135"/>
    <n v="283"/>
    <n v="73.989999999999995"/>
    <n v="64"/>
    <m/>
    <n v="0"/>
    <n v="20.45"/>
    <n v="280"/>
    <m/>
    <n v="0"/>
    <n v="20.78"/>
    <n v="172"/>
    <m/>
    <n v="0"/>
    <n v="1434"/>
    <x v="2"/>
    <x v="12"/>
    <n v="0"/>
    <n v="52"/>
    <n v="125"/>
    <n v="459"/>
    <n v="283"/>
    <n v="64"/>
    <n v="0"/>
    <n v="281"/>
    <n v="0"/>
    <n v="172"/>
    <n v="0"/>
    <n v="1436"/>
    <n v="52"/>
    <n v="125"/>
    <n v="459"/>
    <n v="283"/>
    <n v="64"/>
    <n v="0"/>
    <n v="281"/>
    <n v="0"/>
    <n v="172"/>
    <n v="0"/>
    <n v="1436"/>
    <n v="1436"/>
  </r>
  <r>
    <x v="6"/>
    <m/>
    <n v="14"/>
    <n v="279"/>
    <n v="402"/>
    <n v="209"/>
    <n v="6.81"/>
    <n v="296"/>
    <n v="125"/>
    <n v="218"/>
    <n v="67.099999999999994"/>
    <n v="200"/>
    <n v="25.8"/>
    <n v="32"/>
    <n v="14.95"/>
    <n v="180"/>
    <m/>
    <n v="0"/>
    <n v="20.420000000000002"/>
    <n v="167"/>
    <d v="1899-12-30T00:05:40"/>
    <n v="351"/>
    <n v="1932"/>
    <x v="0"/>
    <x v="12"/>
    <n v="0"/>
    <n v="279"/>
    <n v="209"/>
    <n v="296"/>
    <n v="218"/>
    <n v="200"/>
    <n v="32"/>
    <n v="179"/>
    <n v="0"/>
    <n v="167"/>
    <n v="351"/>
    <n v="1931"/>
    <n v="279"/>
    <n v="209"/>
    <n v="296"/>
    <n v="218"/>
    <n v="200"/>
    <n v="32"/>
    <n v="179"/>
    <n v="0"/>
    <n v="167"/>
    <n v="351"/>
    <n v="1931"/>
    <n v="1931"/>
  </r>
  <r>
    <x v="7"/>
    <n v="1957"/>
    <n v="15.06"/>
    <n v="153"/>
    <n v="378"/>
    <n v="171"/>
    <n v="6.81"/>
    <n v="296"/>
    <n v="120"/>
    <n v="188"/>
    <m/>
    <n v="0"/>
    <m/>
    <n v="0"/>
    <n v="18.03"/>
    <n v="235"/>
    <n v="130"/>
    <n v="27"/>
    <n v="18.55"/>
    <n v="142"/>
    <m/>
    <n v="0"/>
    <n v="1212"/>
    <x v="3"/>
    <x v="3"/>
    <n v="45"/>
    <n v="153"/>
    <n v="171"/>
    <n v="296"/>
    <n v="188"/>
    <n v="0"/>
    <n v="0"/>
    <n v="235"/>
    <n v="27"/>
    <n v="142"/>
    <n v="0"/>
    <n v="1212"/>
    <n v="280"/>
    <n v="267"/>
    <n v="377"/>
    <n v="263"/>
    <n v="0"/>
    <n v="0"/>
    <n v="304"/>
    <n v="53"/>
    <n v="185"/>
    <n v="0"/>
    <n v="1729"/>
    <n v="2857"/>
  </r>
  <r>
    <x v="7"/>
    <n v="1957"/>
    <n v="15.34"/>
    <n v="120"/>
    <n v="358"/>
    <n v="142"/>
    <n v="7.17"/>
    <n v="317"/>
    <n v="130"/>
    <n v="250"/>
    <n v="92.2"/>
    <n v="0"/>
    <m/>
    <n v="0"/>
    <n v="17"/>
    <n v="216"/>
    <n v="150"/>
    <n v="54"/>
    <n v="21.34"/>
    <n v="179"/>
    <d v="1899-12-30T00:06:32"/>
    <n v="150"/>
    <n v="1428"/>
    <x v="4"/>
    <x v="4"/>
    <n v="45"/>
    <n v="125"/>
    <n v="142"/>
    <n v="317"/>
    <n v="250"/>
    <n v="0"/>
    <n v="0"/>
    <n v="216"/>
    <n v="54"/>
    <n v="179"/>
    <n v="149"/>
    <n v="1432"/>
    <n v="246"/>
    <n v="229"/>
    <n v="403"/>
    <n v="338"/>
    <n v="0"/>
    <n v="0"/>
    <n v="281"/>
    <n v="89"/>
    <n v="230"/>
    <n v="274"/>
    <n v="2090"/>
    <n v="2857"/>
  </r>
  <r>
    <x v="7"/>
    <n v="1957"/>
    <n v="14.2"/>
    <n v="253"/>
    <n v="408"/>
    <n v="219"/>
    <n v="7.01"/>
    <n v="308"/>
    <n v="135"/>
    <n v="283"/>
    <n v="68.400000000000006"/>
    <n v="170"/>
    <m/>
    <n v="0"/>
    <n v="18.02"/>
    <n v="235"/>
    <n v="150"/>
    <n v="54"/>
    <n v="22.62"/>
    <n v="197"/>
    <d v="1899-12-30T00:05:34"/>
    <n v="380"/>
    <n v="2099"/>
    <x v="6"/>
    <x v="6"/>
    <n v="40"/>
    <n v="253"/>
    <n v="219"/>
    <n v="308"/>
    <n v="283"/>
    <n v="170"/>
    <n v="0"/>
    <n v="235"/>
    <n v="54"/>
    <n v="197"/>
    <n v="380"/>
    <n v="2099"/>
    <n v="334"/>
    <n v="281"/>
    <n v="354"/>
    <n v="331"/>
    <n v="283"/>
    <n v="0"/>
    <n v="269"/>
    <n v="73"/>
    <n v="223"/>
    <n v="461"/>
    <n v="2609"/>
    <n v="2857"/>
  </r>
  <r>
    <x v="7"/>
    <n v="1957"/>
    <n v="14.23"/>
    <n v="280"/>
    <n v="396"/>
    <n v="199"/>
    <n v="7.2"/>
    <n v="319"/>
    <n v="135"/>
    <n v="283"/>
    <n v="73"/>
    <n v="83"/>
    <m/>
    <n v="0"/>
    <n v="19.22"/>
    <n v="257"/>
    <n v="155"/>
    <n v="62"/>
    <n v="21.77"/>
    <n v="186"/>
    <d v="1899-12-30T00:05:28"/>
    <n v="410"/>
    <n v="2079"/>
    <x v="7"/>
    <x v="7"/>
    <n v="40"/>
    <n v="249"/>
    <n v="199"/>
    <n v="319"/>
    <n v="283"/>
    <n v="79"/>
    <n v="0"/>
    <n v="257"/>
    <n v="62"/>
    <n v="185"/>
    <n v="409"/>
    <n v="2042"/>
    <n v="331"/>
    <n v="259"/>
    <n v="367"/>
    <n v="331"/>
    <n v="172"/>
    <n v="0"/>
    <n v="294"/>
    <n v="81"/>
    <n v="211"/>
    <n v="491"/>
    <n v="2537"/>
    <n v="2857"/>
  </r>
  <r>
    <x v="7"/>
    <n v="1957"/>
    <n v="15.3"/>
    <n v="153"/>
    <n v="368"/>
    <n v="156"/>
    <n v="6.25"/>
    <n v="263"/>
    <n v="130"/>
    <n v="250"/>
    <n v="70"/>
    <n v="138"/>
    <m/>
    <n v="0"/>
    <n v="18.18"/>
    <n v="238"/>
    <n v="190"/>
    <n v="121"/>
    <n v="15.45"/>
    <n v="101"/>
    <d v="1899-12-30T00:05:31"/>
    <n v="395"/>
    <n v="1815"/>
    <x v="8"/>
    <x v="8"/>
    <n v="40"/>
    <n v="129"/>
    <n v="156"/>
    <n v="263"/>
    <n v="250"/>
    <n v="135"/>
    <n v="0"/>
    <n v="238"/>
    <n v="121"/>
    <n v="101"/>
    <n v="394"/>
    <n v="1787"/>
    <n v="197"/>
    <n v="207"/>
    <n v="305"/>
    <n v="290"/>
    <n v="242"/>
    <n v="0"/>
    <n v="272"/>
    <n v="149"/>
    <n v="119"/>
    <n v="476"/>
    <n v="2257"/>
    <n v="2857"/>
  </r>
  <r>
    <x v="7"/>
    <n v="1957"/>
    <n v="14.22"/>
    <n v="282"/>
    <n v="398"/>
    <n v="203"/>
    <n v="6.08"/>
    <n v="254"/>
    <n v="125"/>
    <n v="218"/>
    <n v="66.900000000000006"/>
    <n v="209"/>
    <m/>
    <n v="0"/>
    <n v="19.8"/>
    <n v="268"/>
    <n v="180"/>
    <n v="103"/>
    <n v="20.420000000000002"/>
    <n v="167"/>
    <d v="1899-12-30T00:06:45"/>
    <n v="110"/>
    <n v="1814"/>
    <x v="9"/>
    <x v="9"/>
    <n v="40"/>
    <n v="250"/>
    <n v="203"/>
    <n v="253"/>
    <n v="218"/>
    <n v="205"/>
    <n v="0"/>
    <n v="268"/>
    <n v="103"/>
    <n v="167"/>
    <n v="110"/>
    <n v="1777"/>
    <n v="332"/>
    <n v="262"/>
    <n v="294"/>
    <n v="257"/>
    <n v="325"/>
    <n v="0"/>
    <n v="306"/>
    <n v="128"/>
    <n v="191"/>
    <n v="170"/>
    <n v="2265"/>
    <n v="2857"/>
  </r>
  <r>
    <x v="7"/>
    <n v="1957"/>
    <n v="14.4"/>
    <n v="228"/>
    <n v="415"/>
    <n v="230"/>
    <n v="7.03"/>
    <n v="309"/>
    <n v="130"/>
    <n v="250"/>
    <n v="69.7"/>
    <n v="141"/>
    <n v="32"/>
    <n v="0"/>
    <n v="18.32"/>
    <n v="241"/>
    <n v="180"/>
    <n v="103"/>
    <n v="21.84"/>
    <n v="187"/>
    <d v="1899-12-30T00:05:45"/>
    <n v="329"/>
    <n v="2018"/>
    <x v="0"/>
    <x v="10"/>
    <n v="35"/>
    <n v="228"/>
    <n v="230"/>
    <n v="309"/>
    <n v="250"/>
    <n v="141"/>
    <n v="0"/>
    <n v="241"/>
    <n v="103"/>
    <n v="186"/>
    <n v="329"/>
    <n v="2017"/>
    <n v="250"/>
    <n v="252"/>
    <n v="324"/>
    <n v="270"/>
    <n v="196"/>
    <n v="0"/>
    <n v="246"/>
    <n v="109"/>
    <n v="190"/>
    <n v="342"/>
    <n v="2179"/>
    <n v="2857"/>
  </r>
  <r>
    <x v="8"/>
    <n v="1990"/>
    <n v="11.4"/>
    <n v="723"/>
    <n v="600"/>
    <n v="587"/>
    <n v="10.76"/>
    <n v="531"/>
    <n v="173"/>
    <n v="569"/>
    <n v="55"/>
    <n v="593"/>
    <n v="18.8"/>
    <n v="429"/>
    <n v="26.4"/>
    <n v="394"/>
    <n v="200"/>
    <n v="140"/>
    <n v="35.020000000000003"/>
    <n v="370"/>
    <d v="1899-12-30T00:05:05"/>
    <n v="531"/>
    <n v="4867"/>
    <x v="12"/>
    <x v="13"/>
    <n v="0"/>
    <n v="723"/>
    <n v="587"/>
    <n v="531"/>
    <n v="569"/>
    <n v="593"/>
    <n v="429"/>
    <n v="394"/>
    <n v="140"/>
    <n v="370"/>
    <n v="531"/>
    <n v="4867"/>
    <n v="723"/>
    <n v="587"/>
    <n v="531"/>
    <n v="569"/>
    <n v="593"/>
    <n v="429"/>
    <n v="394"/>
    <n v="140"/>
    <n v="370"/>
    <n v="531"/>
    <n v="4867"/>
    <n v="4964"/>
  </r>
  <r>
    <x v="8"/>
    <n v="1990"/>
    <n v="12"/>
    <n v="605"/>
    <n v="558"/>
    <n v="498"/>
    <n v="7.63"/>
    <n v="344"/>
    <m/>
    <m/>
    <n v="57.86"/>
    <n v="484"/>
    <n v="20.53"/>
    <n v="291"/>
    <n v="22.93"/>
    <n v="327"/>
    <m/>
    <m/>
    <n v="25.04"/>
    <n v="230"/>
    <d v="1899-12-30T00:04:48"/>
    <n v="628"/>
    <n v="3407"/>
    <x v="13"/>
    <x v="14"/>
    <n v="0"/>
    <n v="605"/>
    <n v="498"/>
    <n v="344"/>
    <n v="0"/>
    <n v="484"/>
    <n v="291"/>
    <n v="327"/>
    <n v="0"/>
    <n v="230"/>
    <n v="628"/>
    <n v="3407"/>
    <n v="605"/>
    <n v="498"/>
    <n v="344"/>
    <n v="0"/>
    <n v="484"/>
    <n v="291"/>
    <n v="327"/>
    <n v="0"/>
    <n v="230"/>
    <n v="628"/>
    <n v="3407"/>
    <n v="4964"/>
  </r>
  <r>
    <x v="8"/>
    <n v="1990"/>
    <n v="12.16"/>
    <n v="574"/>
    <n v="551"/>
    <n v="483"/>
    <n v="8.07"/>
    <n v="370"/>
    <n v="155"/>
    <n v="426"/>
    <n v="60.21"/>
    <n v="401"/>
    <n v="20.100000000000001"/>
    <n v="323"/>
    <n v="21.13"/>
    <n v="293"/>
    <n v="130"/>
    <n v="27"/>
    <n v="18.96"/>
    <n v="147"/>
    <d v="1899-12-30T00:05:09"/>
    <n v="508"/>
    <n v="3552"/>
    <x v="11"/>
    <x v="15"/>
    <n v="0"/>
    <n v="574"/>
    <n v="483"/>
    <n v="370"/>
    <n v="426"/>
    <n v="401"/>
    <n v="323"/>
    <n v="293"/>
    <n v="27"/>
    <n v="147"/>
    <n v="508"/>
    <n v="3552"/>
    <n v="574"/>
    <n v="483"/>
    <n v="370"/>
    <n v="426"/>
    <n v="401"/>
    <n v="323"/>
    <n v="293"/>
    <n v="27"/>
    <n v="147"/>
    <n v="508"/>
    <n v="3552"/>
    <n v="4964"/>
  </r>
  <r>
    <x v="9"/>
    <n v="1991"/>
    <n v="12.65"/>
    <n v="487"/>
    <n v="507"/>
    <n v="396"/>
    <n v="7.41"/>
    <n v="331"/>
    <n v="140"/>
    <n v="317"/>
    <n v="62.47"/>
    <n v="329"/>
    <n v="22.15"/>
    <n v="185"/>
    <n v="20.22"/>
    <n v="276"/>
    <n v="190"/>
    <n v="121"/>
    <n v="30.82"/>
    <n v="311"/>
    <d v="1899-12-30T00:05:28"/>
    <n v="409"/>
    <n v="3162"/>
    <x v="14"/>
    <x v="16"/>
    <n v="0"/>
    <n v="487"/>
    <n v="396"/>
    <n v="331"/>
    <n v="317"/>
    <n v="329"/>
    <n v="185"/>
    <n v="276"/>
    <n v="121"/>
    <n v="311"/>
    <n v="409"/>
    <n v="3162"/>
    <n v="487"/>
    <n v="396"/>
    <n v="331"/>
    <n v="317"/>
    <n v="329"/>
    <n v="185"/>
    <n v="276"/>
    <n v="121"/>
    <n v="311"/>
    <n v="409"/>
    <n v="3162"/>
    <n v="3311"/>
  </r>
  <r>
    <x v="9"/>
    <n v="1991"/>
    <n v="12.97"/>
    <n v="433"/>
    <n v="481"/>
    <n v="346"/>
    <n v="7.03"/>
    <n v="309"/>
    <n v="145"/>
    <n v="352"/>
    <n v="60.61"/>
    <n v="388"/>
    <n v="21.26"/>
    <n v="240"/>
    <n v="18.79"/>
    <n v="249"/>
    <n v="150"/>
    <n v="54"/>
    <m/>
    <n v="0"/>
    <m/>
    <n v="0"/>
    <n v="2371"/>
    <x v="1"/>
    <x v="17"/>
    <n v="0"/>
    <n v="433"/>
    <n v="346"/>
    <n v="309"/>
    <n v="352"/>
    <n v="388"/>
    <n v="240"/>
    <n v="249"/>
    <n v="54"/>
    <n v="0"/>
    <n v="0"/>
    <n v="2371"/>
    <n v="433"/>
    <n v="346"/>
    <n v="309"/>
    <n v="352"/>
    <n v="388"/>
    <n v="240"/>
    <n v="249"/>
    <n v="54"/>
    <n v="0"/>
    <n v="0"/>
    <n v="2371"/>
    <n v="3311"/>
  </r>
  <r>
    <x v="10"/>
    <n v="1960"/>
    <n v="16.86"/>
    <n v="19"/>
    <n v="304"/>
    <n v="70"/>
    <n v="6.58"/>
    <n v="283"/>
    <n v="100"/>
    <n v="81"/>
    <m/>
    <n v="0"/>
    <m/>
    <n v="0"/>
    <n v="16.55"/>
    <n v="208"/>
    <m/>
    <n v="0"/>
    <n v="17.190000000000001"/>
    <n v="127"/>
    <m/>
    <n v="0"/>
    <n v="788"/>
    <x v="2"/>
    <x v="5"/>
    <n v="40"/>
    <n v="21"/>
    <n v="70"/>
    <n v="283"/>
    <n v="81"/>
    <n v="0"/>
    <n v="0"/>
    <n v="208"/>
    <n v="0"/>
    <n v="124"/>
    <n v="0"/>
    <n v="787"/>
    <n v="60"/>
    <n v="104"/>
    <n v="326"/>
    <n v="105"/>
    <n v="0"/>
    <n v="0"/>
    <n v="239"/>
    <n v="0"/>
    <n v="144"/>
    <n v="0"/>
    <n v="978"/>
    <n v="1322"/>
  </r>
  <r>
    <x v="10"/>
    <n v="1960"/>
    <n v="16"/>
    <n v="70"/>
    <n v="332"/>
    <n v="106"/>
    <n v="6.67"/>
    <n v="288"/>
    <n v="120"/>
    <n v="188"/>
    <n v="81.099999999999994"/>
    <n v="0"/>
    <m/>
    <n v="0"/>
    <n v="17.260000000000002"/>
    <n v="220"/>
    <m/>
    <n v="0"/>
    <n v="16.3"/>
    <n v="112"/>
    <m/>
    <n v="0"/>
    <n v="984"/>
    <x v="6"/>
    <x v="9"/>
    <n v="40"/>
    <n v="70"/>
    <n v="106"/>
    <n v="288"/>
    <n v="188"/>
    <n v="0"/>
    <n v="0"/>
    <n v="221"/>
    <n v="0"/>
    <n v="112"/>
    <n v="0"/>
    <n v="985"/>
    <n v="126"/>
    <n v="147"/>
    <n v="332"/>
    <n v="225"/>
    <n v="39"/>
    <n v="0"/>
    <n v="254"/>
    <n v="0"/>
    <n v="131"/>
    <n v="0"/>
    <n v="1254"/>
    <n v="1322"/>
  </r>
  <r>
    <x v="10"/>
    <n v="1960"/>
    <n v="15.4"/>
    <n v="143"/>
    <n v="370"/>
    <n v="159"/>
    <n v="6.5"/>
    <n v="278"/>
    <n v="125"/>
    <n v="218"/>
    <n v="79"/>
    <n v="11"/>
    <m/>
    <n v="0"/>
    <n v="12.94"/>
    <n v="143"/>
    <m/>
    <n v="0"/>
    <n v="17.8"/>
    <n v="132"/>
    <m/>
    <n v="0"/>
    <n v="1084"/>
    <x v="8"/>
    <x v="18"/>
    <n v="35"/>
    <n v="120"/>
    <n v="159"/>
    <n v="278"/>
    <n v="218"/>
    <n v="10"/>
    <n v="0"/>
    <n v="143"/>
    <n v="0"/>
    <n v="132"/>
    <n v="0"/>
    <n v="1060"/>
    <n v="139"/>
    <n v="177"/>
    <n v="292"/>
    <n v="237"/>
    <n v="34"/>
    <n v="0"/>
    <n v="146"/>
    <n v="0"/>
    <n v="135"/>
    <n v="0"/>
    <n v="1160"/>
    <n v="1322"/>
  </r>
  <r>
    <x v="11"/>
    <n v="1974"/>
    <n v="15.3"/>
    <n v="251"/>
    <n v="343"/>
    <n v="199"/>
    <n v="7.25"/>
    <n v="408"/>
    <n v="120"/>
    <n v="263"/>
    <n v="79.14"/>
    <n v="102"/>
    <m/>
    <n v="0"/>
    <n v="18.260000000000002"/>
    <n v="310"/>
    <m/>
    <n v="0"/>
    <n v="22.48"/>
    <n v="248"/>
    <d v="1899-12-30T00:06:59"/>
    <n v="180"/>
    <n v="1961"/>
    <x v="15"/>
    <x v="2"/>
    <n v="45"/>
    <n v="129"/>
    <n v="121"/>
    <n v="322"/>
    <n v="188"/>
    <n v="9"/>
    <n v="0"/>
    <n v="240"/>
    <n v="0"/>
    <n v="195"/>
    <n v="75"/>
    <n v="1279"/>
    <n v="251"/>
    <n v="199"/>
    <n v="408"/>
    <n v="263"/>
    <n v="102"/>
    <n v="0"/>
    <n v="310"/>
    <n v="0"/>
    <n v="248"/>
    <n v="180"/>
    <n v="1961"/>
    <n v="1961"/>
  </r>
  <r>
    <x v="12"/>
    <n v="1966"/>
    <n v="13.62"/>
    <n v="332"/>
    <n v="472"/>
    <n v="330"/>
    <n v="8.83"/>
    <n v="416"/>
    <n v="135"/>
    <n v="283"/>
    <n v="68.400000000000006"/>
    <n v="170"/>
    <m/>
    <n v="0"/>
    <n v="20.92"/>
    <n v="289"/>
    <n v="140"/>
    <n v="40"/>
    <n v="29.64"/>
    <n v="294"/>
    <d v="1899-12-30T00:05:15"/>
    <n v="476"/>
    <n v="2630"/>
    <x v="3"/>
    <x v="19"/>
    <n v="35"/>
    <n v="332"/>
    <n v="330"/>
    <n v="416"/>
    <n v="283"/>
    <n v="170"/>
    <n v="0"/>
    <n v="289"/>
    <n v="40"/>
    <n v="294"/>
    <n v="476"/>
    <n v="2630"/>
    <n v="357"/>
    <n v="358"/>
    <n v="435"/>
    <n v="310"/>
    <n v="227"/>
    <n v="0"/>
    <n v="295"/>
    <n v="43"/>
    <n v="299"/>
    <n v="491"/>
    <n v="2815"/>
    <n v="3179"/>
  </r>
  <r>
    <x v="12"/>
    <n v="1966"/>
    <n v="13.53"/>
    <n v="335"/>
    <n v="444"/>
    <n v="280"/>
    <n v="8.82"/>
    <n v="415"/>
    <n v="135"/>
    <n v="283"/>
    <n v="66"/>
    <n v="228"/>
    <m/>
    <n v="0"/>
    <n v="22.85"/>
    <n v="326"/>
    <n v="150"/>
    <n v="54"/>
    <n v="30.1"/>
    <n v="301"/>
    <d v="1899-12-30T00:05:08"/>
    <n v="513"/>
    <n v="2735"/>
    <x v="4"/>
    <x v="20"/>
    <n v="35"/>
    <n v="346"/>
    <n v="280"/>
    <n v="415"/>
    <n v="283"/>
    <n v="228"/>
    <n v="0"/>
    <n v="326"/>
    <n v="54"/>
    <n v="301"/>
    <n v="515"/>
    <n v="2748"/>
    <n v="371"/>
    <n v="304"/>
    <n v="434"/>
    <n v="310"/>
    <n v="291"/>
    <n v="0"/>
    <n v="332"/>
    <n v="59"/>
    <n v="306"/>
    <n v="529"/>
    <n v="2936"/>
    <n v="3179"/>
  </r>
  <r>
    <x v="12"/>
    <n v="1966"/>
    <n v="13.9"/>
    <n v="293"/>
    <n v="459"/>
    <n v="306"/>
    <n v="8.76"/>
    <n v="411"/>
    <n v="140"/>
    <n v="317"/>
    <n v="67.400000000000006"/>
    <n v="193"/>
    <m/>
    <n v="0"/>
    <n v="21.97"/>
    <n v="309"/>
    <m/>
    <n v="0"/>
    <n v="34.25"/>
    <n v="359"/>
    <d v="1899-12-30T00:05:07"/>
    <n v="520"/>
    <n v="2708"/>
    <x v="5"/>
    <x v="21"/>
    <n v="35"/>
    <n v="293"/>
    <n v="306"/>
    <n v="411"/>
    <n v="317"/>
    <n v="193"/>
    <n v="0"/>
    <n v="309"/>
    <n v="0"/>
    <n v="359"/>
    <n v="520"/>
    <n v="2708"/>
    <n v="318"/>
    <n v="333"/>
    <n v="431"/>
    <n v="345"/>
    <n v="253"/>
    <n v="0"/>
    <n v="315"/>
    <n v="0"/>
    <n v="366"/>
    <n v="535"/>
    <n v="2896"/>
    <n v="3179"/>
  </r>
  <r>
    <x v="12"/>
    <n v="1966"/>
    <n v="14.9"/>
    <n v="170"/>
    <n v="452"/>
    <n v="294"/>
    <n v="8.41"/>
    <n v="391"/>
    <n v="130"/>
    <n v="250"/>
    <n v="67"/>
    <n v="203"/>
    <n v="26.9"/>
    <n v="14"/>
    <n v="22.19"/>
    <n v="313"/>
    <n v="160"/>
    <n v="70"/>
    <n v="26.44"/>
    <n v="249"/>
    <d v="1899-12-30T00:05:12"/>
    <n v="494"/>
    <n v="2448"/>
    <x v="6"/>
    <x v="22"/>
    <n v="0"/>
    <n v="170"/>
    <n v="294"/>
    <n v="391"/>
    <n v="250"/>
    <n v="203"/>
    <n v="10"/>
    <n v="313"/>
    <n v="70"/>
    <n v="249"/>
    <n v="493"/>
    <n v="2443"/>
    <n v="170"/>
    <n v="294"/>
    <n v="391"/>
    <n v="250"/>
    <n v="203"/>
    <n v="10"/>
    <n v="313"/>
    <n v="70"/>
    <n v="249"/>
    <n v="493"/>
    <n v="2443"/>
    <n v="3179"/>
  </r>
  <r>
    <x v="12"/>
    <n v="1966"/>
    <n v="13.99"/>
    <n v="314"/>
    <n v="455"/>
    <n v="299"/>
    <n v="8.68"/>
    <n v="407"/>
    <n v="140"/>
    <n v="317"/>
    <n v="67.2"/>
    <n v="202"/>
    <n v="24.62"/>
    <n v="77"/>
    <n v="21.78"/>
    <n v="306"/>
    <n v="165"/>
    <n v="78"/>
    <n v="29.86"/>
    <n v="298"/>
    <d v="1899-12-30T00:05:19"/>
    <n v="456"/>
    <n v="2754"/>
    <x v="7"/>
    <x v="23"/>
    <n v="0"/>
    <n v="280"/>
    <n v="299"/>
    <n v="407"/>
    <n v="317"/>
    <n v="198"/>
    <n v="68"/>
    <n v="306"/>
    <n v="78"/>
    <n v="297"/>
    <n v="455"/>
    <n v="2705"/>
    <n v="280"/>
    <n v="299"/>
    <n v="407"/>
    <n v="317"/>
    <n v="198"/>
    <n v="68"/>
    <n v="306"/>
    <n v="78"/>
    <n v="297"/>
    <n v="455"/>
    <n v="2705"/>
    <n v="3179"/>
  </r>
  <r>
    <x v="12"/>
    <n v="1966"/>
    <n v="13.9"/>
    <n v="327"/>
    <n v="447"/>
    <n v="285"/>
    <n v="9.0399999999999991"/>
    <n v="428"/>
    <n v="135"/>
    <n v="283"/>
    <n v="67"/>
    <n v="207"/>
    <m/>
    <n v="0"/>
    <n v="21.04"/>
    <n v="292"/>
    <n v="160"/>
    <n v="70"/>
    <n v="32.35"/>
    <n v="332"/>
    <d v="1899-12-30T00:05:19"/>
    <n v="456"/>
    <n v="2680"/>
    <x v="8"/>
    <x v="24"/>
    <n v="0"/>
    <n v="293"/>
    <n v="285"/>
    <n v="428"/>
    <n v="283"/>
    <n v="203"/>
    <n v="0"/>
    <n v="292"/>
    <n v="70"/>
    <n v="332"/>
    <n v="455"/>
    <n v="2641"/>
    <n v="293"/>
    <n v="285"/>
    <n v="428"/>
    <n v="283"/>
    <n v="203"/>
    <n v="0"/>
    <n v="292"/>
    <n v="70"/>
    <n v="332"/>
    <n v="455"/>
    <n v="2641"/>
    <n v="3179"/>
  </r>
  <r>
    <x v="12"/>
    <n v="1966"/>
    <n v="13.75"/>
    <n v="348"/>
    <n v="393"/>
    <n v="195"/>
    <m/>
    <n v="0"/>
    <m/>
    <n v="0"/>
    <m/>
    <n v="0"/>
    <m/>
    <n v="0"/>
    <m/>
    <n v="0"/>
    <m/>
    <n v="0"/>
    <m/>
    <n v="0"/>
    <m/>
    <n v="0"/>
    <n v="543"/>
    <x v="9"/>
    <x v="25"/>
    <n v="0"/>
    <n v="314"/>
    <n v="195"/>
    <n v="0"/>
    <n v="0"/>
    <n v="0"/>
    <n v="0"/>
    <n v="0"/>
    <n v="0"/>
    <n v="0"/>
    <n v="0"/>
    <n v="509"/>
    <n v="314"/>
    <n v="195"/>
    <n v="0"/>
    <n v="0"/>
    <n v="0"/>
    <n v="0"/>
    <n v="0"/>
    <n v="0"/>
    <n v="0"/>
    <n v="0"/>
    <n v="509"/>
    <n v="3179"/>
  </r>
  <r>
    <x v="13"/>
    <n v="1978"/>
    <n v="13.14"/>
    <n v="497"/>
    <n v="466"/>
    <n v="398"/>
    <n v="9.85"/>
    <n v="543"/>
    <n v="160"/>
    <n v="528"/>
    <n v="65.22"/>
    <n v="375"/>
    <m/>
    <n v="0"/>
    <n v="26.75"/>
    <n v="454"/>
    <m/>
    <n v="0"/>
    <n v="28.5"/>
    <n v="313"/>
    <m/>
    <n v="0"/>
    <n v="3108"/>
    <x v="15"/>
    <x v="6"/>
    <n v="40"/>
    <n v="405"/>
    <n v="319"/>
    <n v="477"/>
    <n v="464"/>
    <n v="249"/>
    <n v="0"/>
    <n v="401"/>
    <n v="0"/>
    <n v="278"/>
    <n v="0"/>
    <n v="2593"/>
    <n v="497"/>
    <n v="398"/>
    <n v="543"/>
    <n v="528"/>
    <n v="375"/>
    <n v="0"/>
    <n v="454"/>
    <n v="0"/>
    <n v="313"/>
    <n v="0"/>
    <n v="3108"/>
    <n v="4893"/>
  </r>
  <r>
    <x v="13"/>
    <n v="1978"/>
    <n v="12.5"/>
    <n v="513"/>
    <n v="506"/>
    <n v="394"/>
    <n v="9.82"/>
    <n v="475"/>
    <n v="175"/>
    <n v="585"/>
    <n v="60.34"/>
    <n v="397"/>
    <n v="20.2"/>
    <n v="315"/>
    <n v="21.47"/>
    <n v="300"/>
    <n v="220"/>
    <n v="179"/>
    <n v="33.29"/>
    <n v="346"/>
    <d v="1899-12-30T00:05:50"/>
    <n v="305"/>
    <n v="3809"/>
    <x v="10"/>
    <x v="7"/>
    <n v="40"/>
    <n v="513"/>
    <n v="394"/>
    <n v="475"/>
    <n v="585"/>
    <n v="397"/>
    <n v="315"/>
    <n v="300"/>
    <n v="179"/>
    <n v="346"/>
    <n v="305"/>
    <n v="3809"/>
    <n v="608"/>
    <n v="483"/>
    <n v="542"/>
    <n v="661"/>
    <n v="536"/>
    <n v="393"/>
    <n v="341"/>
    <n v="214"/>
    <n v="387"/>
    <n v="382"/>
    <n v="4547"/>
    <n v="4893"/>
  </r>
  <r>
    <x v="13"/>
    <n v="1978"/>
    <n v="12.82"/>
    <n v="458"/>
    <n v="501"/>
    <n v="384"/>
    <n v="9.66"/>
    <n v="465"/>
    <n v="170"/>
    <n v="544"/>
    <n v="60.72"/>
    <n v="384"/>
    <n v="19.84"/>
    <n v="343"/>
    <n v="29.46"/>
    <n v="454"/>
    <n v="230"/>
    <n v="199"/>
    <n v="32.590000000000003"/>
    <n v="336"/>
    <d v="1899-12-30T00:05:47"/>
    <n v="317"/>
    <n v="3884"/>
    <x v="16"/>
    <x v="8"/>
    <n v="40"/>
    <n v="458"/>
    <n v="384"/>
    <n v="465"/>
    <n v="544"/>
    <n v="384"/>
    <n v="343"/>
    <n v="454"/>
    <n v="199"/>
    <n v="336"/>
    <n v="317"/>
    <n v="3884"/>
    <n v="552"/>
    <n v="473"/>
    <n v="531"/>
    <n v="610"/>
    <n v="523"/>
    <n v="422"/>
    <n v="513"/>
    <n v="237"/>
    <n v="376"/>
    <n v="395"/>
    <n v="4632"/>
    <n v="4893"/>
  </r>
  <r>
    <x v="13"/>
    <n v="1978"/>
    <n v="12.54"/>
    <n v="506"/>
    <n v="516"/>
    <n v="413"/>
    <n v="9.27"/>
    <n v="442"/>
    <n v="170"/>
    <n v="544"/>
    <n v="62.26"/>
    <n v="335"/>
    <n v="20.82"/>
    <n v="270"/>
    <n v="30.1"/>
    <n v="466"/>
    <n v="220"/>
    <n v="179"/>
    <n v="33.86"/>
    <n v="354"/>
    <d v="1899-12-30T00:05:48"/>
    <n v="313"/>
    <n v="3822"/>
    <x v="17"/>
    <x v="9"/>
    <n v="40"/>
    <n v="506"/>
    <n v="413"/>
    <n v="442"/>
    <n v="544"/>
    <n v="335"/>
    <n v="270"/>
    <n v="466"/>
    <n v="179"/>
    <n v="354"/>
    <n v="313"/>
    <n v="3822"/>
    <n v="601"/>
    <n v="506"/>
    <n v="505"/>
    <n v="610"/>
    <n v="470"/>
    <n v="345"/>
    <n v="527"/>
    <n v="214"/>
    <n v="396"/>
    <n v="391"/>
    <n v="4565"/>
    <n v="4893"/>
  </r>
  <r>
    <x v="13"/>
    <n v="1978"/>
    <n v="12.8"/>
    <n v="461"/>
    <n v="514"/>
    <n v="409"/>
    <n v="9.68"/>
    <n v="466"/>
    <n v="170"/>
    <n v="544"/>
    <n v="62.1"/>
    <n v="340"/>
    <n v="20.8"/>
    <n v="272"/>
    <n v="24.3"/>
    <n v="354"/>
    <n v="220"/>
    <n v="179"/>
    <n v="35.03"/>
    <n v="371"/>
    <d v="1899-12-30T00:05:59"/>
    <n v="268"/>
    <n v="3897"/>
    <x v="12"/>
    <x v="10"/>
    <n v="35"/>
    <n v="461"/>
    <n v="409"/>
    <n v="466"/>
    <n v="544"/>
    <n v="340"/>
    <n v="272"/>
    <n v="354"/>
    <n v="179"/>
    <n v="371"/>
    <n v="268"/>
    <n v="3664"/>
    <n v="488"/>
    <n v="441"/>
    <n v="488"/>
    <n v="577"/>
    <n v="410"/>
    <n v="288"/>
    <n v="360"/>
    <n v="187"/>
    <n v="377"/>
    <n v="281"/>
    <n v="3897"/>
    <n v="4893"/>
  </r>
  <r>
    <x v="14"/>
    <n v="1973"/>
    <n v="15"/>
    <n v="159"/>
    <n v="361"/>
    <n v="146"/>
    <n v="8.06"/>
    <n v="370"/>
    <n v="125"/>
    <n v="218"/>
    <n v="70.3"/>
    <n v="129"/>
    <n v="25.3"/>
    <n v="53"/>
    <n v="16.55"/>
    <n v="208"/>
    <m/>
    <n v="0"/>
    <n v="14.58"/>
    <n v="90"/>
    <m/>
    <n v="0"/>
    <n v="1373"/>
    <x v="6"/>
    <x v="13"/>
    <n v="0"/>
    <n v="159"/>
    <n v="146"/>
    <n v="370"/>
    <n v="218"/>
    <n v="129"/>
    <n v="46"/>
    <n v="208"/>
    <n v="0"/>
    <n v="90"/>
    <n v="0"/>
    <n v="1366"/>
    <n v="159"/>
    <n v="146"/>
    <n v="370"/>
    <n v="218"/>
    <n v="129"/>
    <n v="46"/>
    <n v="208"/>
    <n v="0"/>
    <n v="90"/>
    <n v="0"/>
    <n v="1366"/>
    <n v="2107"/>
  </r>
  <r>
    <x v="14"/>
    <n v="1973"/>
    <n v="14.62"/>
    <n v="230"/>
    <n v="389"/>
    <n v="188"/>
    <n v="7.52"/>
    <n v="338"/>
    <n v="125"/>
    <n v="218"/>
    <n v="71.2"/>
    <n v="114"/>
    <n v="23.91"/>
    <n v="107"/>
    <n v="16.420000000000002"/>
    <n v="206"/>
    <m/>
    <n v="0"/>
    <n v="20.95"/>
    <n v="175"/>
    <m/>
    <n v="0"/>
    <n v="1576"/>
    <x v="7"/>
    <x v="26"/>
    <n v="0"/>
    <n v="201"/>
    <n v="188"/>
    <n v="338"/>
    <n v="218"/>
    <n v="111"/>
    <n v="96"/>
    <n v="206"/>
    <n v="0"/>
    <n v="174"/>
    <n v="0"/>
    <n v="1532"/>
    <n v="201"/>
    <n v="188"/>
    <n v="338"/>
    <n v="218"/>
    <n v="111"/>
    <n v="96"/>
    <n v="206"/>
    <n v="0"/>
    <n v="174"/>
    <n v="0"/>
    <n v="1532"/>
    <n v="2107"/>
  </r>
  <r>
    <x v="14"/>
    <n v="1973"/>
    <n v="14.4"/>
    <n v="228"/>
    <n v="395"/>
    <n v="198"/>
    <n v="7.83"/>
    <n v="356"/>
    <n v="135"/>
    <n v="283"/>
    <n v="66.3"/>
    <n v="221"/>
    <n v="23.9"/>
    <n v="97"/>
    <n v="18.170000000000002"/>
    <n v="238"/>
    <m/>
    <n v="0"/>
    <n v="17.2"/>
    <n v="125"/>
    <d v="1899-12-30T00:05:52"/>
    <n v="298"/>
    <n v="2044"/>
    <x v="0"/>
    <x v="15"/>
    <n v="0"/>
    <n v="228"/>
    <n v="198"/>
    <n v="356"/>
    <n v="283"/>
    <n v="221"/>
    <n v="97"/>
    <n v="238"/>
    <n v="0"/>
    <n v="124"/>
    <n v="298"/>
    <n v="2043"/>
    <n v="228"/>
    <n v="198"/>
    <n v="356"/>
    <n v="283"/>
    <n v="221"/>
    <n v="97"/>
    <n v="238"/>
    <n v="0"/>
    <n v="124"/>
    <n v="298"/>
    <n v="2043"/>
    <n v="2107"/>
  </r>
  <r>
    <x v="15"/>
    <n v="1958"/>
    <n v="16.02"/>
    <n v="56"/>
    <n v="375"/>
    <n v="167"/>
    <n v="7.82"/>
    <n v="356"/>
    <n v="135"/>
    <n v="283"/>
    <n v="75.23"/>
    <n v="46"/>
    <m/>
    <n v="0"/>
    <n v="14.35"/>
    <n v="168"/>
    <n v="170"/>
    <n v="86"/>
    <n v="22.11"/>
    <n v="190"/>
    <m/>
    <n v="0"/>
    <n v="1352"/>
    <x v="2"/>
    <x v="3"/>
    <n v="45"/>
    <n v="69"/>
    <n v="167"/>
    <n v="356"/>
    <n v="283"/>
    <n v="47"/>
    <n v="0"/>
    <n v="168"/>
    <n v="86"/>
    <n v="190"/>
    <n v="0"/>
    <n v="1366"/>
    <n v="172"/>
    <n v="261"/>
    <n v="450"/>
    <n v="381"/>
    <n v="176"/>
    <n v="0"/>
    <n v="222"/>
    <n v="130"/>
    <n v="242"/>
    <n v="0"/>
    <n v="2034"/>
    <n v="2599"/>
  </r>
  <r>
    <x v="15"/>
    <n v="1958"/>
    <n v="15.87"/>
    <n v="80"/>
    <n v="368"/>
    <n v="156"/>
    <n v="7.8"/>
    <n v="354"/>
    <n v="140"/>
    <n v="317"/>
    <n v="72.8"/>
    <n v="83"/>
    <m/>
    <n v="0"/>
    <n v="14.22"/>
    <n v="166"/>
    <n v="160"/>
    <n v="70"/>
    <n v="18.8"/>
    <n v="145"/>
    <d v="1899-12-30T00:06:27"/>
    <n v="165"/>
    <n v="1536"/>
    <x v="3"/>
    <x v="4"/>
    <n v="45"/>
    <n v="80"/>
    <n v="156"/>
    <n v="354"/>
    <n v="317"/>
    <n v="83"/>
    <n v="0"/>
    <n v="166"/>
    <n v="70"/>
    <n v="145"/>
    <n v="165"/>
    <n v="1536"/>
    <n v="188"/>
    <n v="247"/>
    <n v="448"/>
    <n v="419"/>
    <n v="230"/>
    <n v="0"/>
    <n v="219"/>
    <n v="110"/>
    <n v="189"/>
    <n v="293"/>
    <n v="2343"/>
    <n v="2599"/>
  </r>
  <r>
    <x v="15"/>
    <n v="1958"/>
    <n v="16.64"/>
    <n v="28"/>
    <n v="380"/>
    <n v="174"/>
    <n v="7.23"/>
    <n v="321"/>
    <n v="140"/>
    <n v="317"/>
    <n v="76.5"/>
    <n v="32"/>
    <m/>
    <n v="0"/>
    <n v="15.14"/>
    <n v="183"/>
    <n v="150"/>
    <n v="54"/>
    <n v="19.14"/>
    <n v="150"/>
    <d v="1899-12-30T00:06:32"/>
    <n v="148"/>
    <n v="1407"/>
    <x v="4"/>
    <x v="5"/>
    <n v="40"/>
    <n v="31"/>
    <n v="174"/>
    <n v="321"/>
    <n v="317"/>
    <n v="32"/>
    <n v="0"/>
    <n v="183"/>
    <n v="54"/>
    <n v="150"/>
    <n v="149"/>
    <n v="1411"/>
    <n v="75"/>
    <n v="229"/>
    <n v="369"/>
    <n v="367"/>
    <n v="104"/>
    <n v="0"/>
    <n v="210"/>
    <n v="73"/>
    <n v="172"/>
    <n v="213"/>
    <n v="1812"/>
    <n v="2599"/>
  </r>
  <r>
    <x v="15"/>
    <n v="1958"/>
    <n v="15.1"/>
    <n v="149"/>
    <n v="369"/>
    <n v="158"/>
    <n v="7.66"/>
    <n v="346"/>
    <n v="140"/>
    <n v="317"/>
    <n v="77"/>
    <n v="26"/>
    <m/>
    <n v="0"/>
    <n v="14.77"/>
    <n v="176"/>
    <n v="170"/>
    <n v="86"/>
    <n v="22.22"/>
    <n v="191"/>
    <d v="1899-12-30T00:06:33"/>
    <n v="145"/>
    <n v="1594"/>
    <x v="5"/>
    <x v="6"/>
    <n v="40"/>
    <n v="149"/>
    <n v="158"/>
    <n v="346"/>
    <n v="317"/>
    <n v="26"/>
    <n v="0"/>
    <n v="176"/>
    <n v="86"/>
    <n v="191"/>
    <n v="145"/>
    <n v="1594"/>
    <n v="219"/>
    <n v="209"/>
    <n v="398"/>
    <n v="367"/>
    <n v="96"/>
    <n v="0"/>
    <n v="203"/>
    <n v="109"/>
    <n v="218"/>
    <n v="209"/>
    <n v="2028"/>
    <n v="2599"/>
  </r>
  <r>
    <x v="15"/>
    <n v="1958"/>
    <n v="15.5"/>
    <n v="111"/>
    <n v="384"/>
    <n v="181"/>
    <n v="7.65"/>
    <n v="346"/>
    <n v="135"/>
    <n v="283"/>
    <n v="73.2"/>
    <n v="76"/>
    <m/>
    <n v="0"/>
    <n v="16.28"/>
    <n v="203"/>
    <n v="170"/>
    <n v="86"/>
    <n v="17.86"/>
    <n v="133"/>
    <d v="1899-12-30T00:06:35"/>
    <n v="139"/>
    <n v="1558"/>
    <x v="6"/>
    <x v="7"/>
    <n v="40"/>
    <n v="111"/>
    <n v="181"/>
    <n v="346"/>
    <n v="283"/>
    <n v="76"/>
    <n v="0"/>
    <n v="203"/>
    <n v="86"/>
    <n v="133"/>
    <n v="139"/>
    <n v="1558"/>
    <n v="175"/>
    <n v="237"/>
    <n v="397"/>
    <n v="331"/>
    <n v="168"/>
    <n v="0"/>
    <n v="234"/>
    <n v="109"/>
    <n v="153"/>
    <n v="203"/>
    <n v="2007"/>
    <n v="2599"/>
  </r>
  <r>
    <x v="15"/>
    <n v="1958"/>
    <n v="14.99"/>
    <n v="186"/>
    <n v="431"/>
    <n v="257"/>
    <n v="7.7"/>
    <n v="349"/>
    <n v="135"/>
    <n v="283"/>
    <n v="74"/>
    <n v="66"/>
    <m/>
    <n v="0"/>
    <n v="13.74"/>
    <n v="157"/>
    <n v="175"/>
    <n v="95"/>
    <n v="20.92"/>
    <n v="174"/>
    <d v="1899-12-30T00:06:05"/>
    <n v="245"/>
    <n v="1812"/>
    <x v="7"/>
    <x v="8"/>
    <n v="40"/>
    <n v="160"/>
    <n v="257"/>
    <n v="349"/>
    <n v="283"/>
    <n v="64"/>
    <n v="0"/>
    <n v="157"/>
    <n v="95"/>
    <n v="174"/>
    <n v="244"/>
    <n v="1783"/>
    <n v="233"/>
    <n v="326"/>
    <n v="400"/>
    <n v="331"/>
    <n v="151"/>
    <n v="0"/>
    <n v="182"/>
    <n v="119"/>
    <n v="198"/>
    <n v="318"/>
    <n v="2258"/>
    <n v="2599"/>
  </r>
  <r>
    <x v="15"/>
    <n v="1958"/>
    <n v="14.94"/>
    <n v="192"/>
    <n v="368"/>
    <n v="156"/>
    <n v="7.7"/>
    <n v="439"/>
    <n v="120"/>
    <n v="188"/>
    <n v="70.7"/>
    <n v="123"/>
    <m/>
    <n v="0"/>
    <n v="16.68"/>
    <n v="211"/>
    <n v="170"/>
    <n v="86"/>
    <n v="18.739999999999998"/>
    <n v="144"/>
    <d v="1899-12-30T00:06:29"/>
    <n v="157"/>
    <n v="1696"/>
    <x v="9"/>
    <x v="10"/>
    <n v="35"/>
    <n v="166"/>
    <n v="156"/>
    <n v="349"/>
    <n v="188"/>
    <n v="121"/>
    <n v="0"/>
    <n v="211"/>
    <n v="86"/>
    <n v="144"/>
    <n v="158"/>
    <n v="1579"/>
    <n v="186"/>
    <n v="174"/>
    <n v="365"/>
    <n v="206"/>
    <n v="173"/>
    <n v="0"/>
    <n v="215"/>
    <n v="91"/>
    <n v="148"/>
    <n v="169"/>
    <n v="1727"/>
    <n v="2599"/>
  </r>
  <r>
    <x v="15"/>
    <n v="1958"/>
    <n v="15.2"/>
    <n v="139"/>
    <n v="464"/>
    <n v="315"/>
    <n v="7.9"/>
    <n v="360"/>
    <n v="140"/>
    <n v="317"/>
    <n v="70.599999999999994"/>
    <n v="123"/>
    <m/>
    <n v="0"/>
    <n v="16.75"/>
    <n v="212"/>
    <n v="160"/>
    <n v="70"/>
    <n v="22"/>
    <n v="189"/>
    <d v="1899-12-30T00:06:04"/>
    <n v="248"/>
    <n v="1973"/>
    <x v="0"/>
    <x v="18"/>
    <n v="35"/>
    <n v="139"/>
    <n v="315"/>
    <n v="360"/>
    <n v="317"/>
    <n v="123"/>
    <n v="0"/>
    <n v="212"/>
    <n v="70"/>
    <n v="188"/>
    <n v="248"/>
    <n v="1972"/>
    <n v="158"/>
    <n v="343"/>
    <n v="378"/>
    <n v="345"/>
    <n v="175"/>
    <n v="0"/>
    <n v="216"/>
    <n v="75"/>
    <n v="192"/>
    <n v="261"/>
    <n v="2143"/>
    <n v="2599"/>
  </r>
  <r>
    <x v="16"/>
    <n v="1957"/>
    <m/>
    <n v="0"/>
    <n v="244"/>
    <n v="12"/>
    <n v="7.2"/>
    <n v="319"/>
    <n v="90"/>
    <n v="39"/>
    <m/>
    <n v="0"/>
    <m/>
    <n v="0"/>
    <n v="15.04"/>
    <n v="181"/>
    <m/>
    <n v="0"/>
    <n v="14.49"/>
    <n v="89"/>
    <m/>
    <n v="0"/>
    <n v="640"/>
    <x v="3"/>
    <x v="3"/>
    <n v="45"/>
    <n v="0"/>
    <n v="12"/>
    <n v="319"/>
    <n v="39"/>
    <n v="0"/>
    <n v="0"/>
    <n v="181"/>
    <n v="0"/>
    <n v="89"/>
    <n v="0"/>
    <n v="640"/>
    <n v="0"/>
    <n v="46"/>
    <n v="405"/>
    <n v="77"/>
    <n v="0"/>
    <n v="0"/>
    <n v="237"/>
    <n v="0"/>
    <n v="121"/>
    <n v="0"/>
    <n v="886"/>
    <n v="1046"/>
  </r>
  <r>
    <x v="16"/>
    <n v="1957"/>
    <m/>
    <n v="0"/>
    <n v="230"/>
    <n v="0"/>
    <n v="6.62"/>
    <n v="285"/>
    <n v="105"/>
    <n v="105"/>
    <m/>
    <n v="0"/>
    <m/>
    <n v="0"/>
    <n v="13.9"/>
    <n v="160"/>
    <m/>
    <n v="0"/>
    <n v="15.92"/>
    <n v="107"/>
    <m/>
    <n v="0"/>
    <n v="657"/>
    <x v="4"/>
    <x v="4"/>
    <n v="45"/>
    <n v="0"/>
    <n v="3"/>
    <n v="285"/>
    <n v="105"/>
    <n v="0"/>
    <n v="0"/>
    <n v="160"/>
    <n v="0"/>
    <n v="107"/>
    <n v="0"/>
    <n v="660"/>
    <n v="0"/>
    <n v="30"/>
    <n v="363"/>
    <n v="165"/>
    <n v="0"/>
    <n v="0"/>
    <n v="212"/>
    <n v="0"/>
    <n v="143"/>
    <n v="0"/>
    <n v="913"/>
    <n v="1046"/>
  </r>
  <r>
    <x v="16"/>
    <n v="1957"/>
    <n v="21.1"/>
    <n v="0"/>
    <n v="263"/>
    <n v="27"/>
    <n v="7.31"/>
    <n v="326"/>
    <n v="100"/>
    <n v="81"/>
    <m/>
    <n v="0"/>
    <m/>
    <n v="0"/>
    <n v="16.690000000000001"/>
    <n v="211"/>
    <m/>
    <n v="0"/>
    <n v="16.18"/>
    <n v="111"/>
    <m/>
    <n v="0"/>
    <n v="756"/>
    <x v="5"/>
    <x v="5"/>
    <n v="40"/>
    <n v="0"/>
    <n v="27"/>
    <n v="326"/>
    <n v="81"/>
    <n v="0"/>
    <n v="0"/>
    <n v="211"/>
    <n v="0"/>
    <n v="111"/>
    <n v="0"/>
    <n v="756"/>
    <n v="0"/>
    <n v="51"/>
    <n v="375"/>
    <n v="105"/>
    <n v="0"/>
    <n v="0"/>
    <n v="242"/>
    <n v="0"/>
    <n v="129"/>
    <n v="0"/>
    <n v="902"/>
    <n v="1046"/>
  </r>
  <r>
    <x v="16"/>
    <n v="1957"/>
    <n v="21.2"/>
    <n v="0"/>
    <n v="280"/>
    <n v="44"/>
    <n v="6.83"/>
    <n v="297"/>
    <n v="90"/>
    <n v="39"/>
    <m/>
    <n v="0"/>
    <m/>
    <n v="0"/>
    <n v="16.55"/>
    <n v="208"/>
    <m/>
    <n v="0"/>
    <n v="18.440000000000001"/>
    <n v="141"/>
    <m/>
    <n v="0"/>
    <n v="729"/>
    <x v="6"/>
    <x v="6"/>
    <n v="40"/>
    <n v="0"/>
    <n v="44"/>
    <n v="297"/>
    <n v="39"/>
    <n v="0"/>
    <n v="0"/>
    <n v="208"/>
    <n v="0"/>
    <n v="140"/>
    <n v="0"/>
    <n v="728"/>
    <n v="0"/>
    <n v="72"/>
    <n v="343"/>
    <n v="55"/>
    <n v="0"/>
    <n v="0"/>
    <n v="239"/>
    <n v="0"/>
    <n v="162"/>
    <n v="0"/>
    <n v="871"/>
    <n v="1046"/>
  </r>
  <r>
    <x v="17"/>
    <n v="1970"/>
    <n v="13.01"/>
    <n v="426"/>
    <n v="452"/>
    <n v="294"/>
    <n v="7.95"/>
    <n v="363"/>
    <n v="145"/>
    <n v="352"/>
    <n v="67.03"/>
    <n v="202"/>
    <m/>
    <n v="0"/>
    <n v="18.57"/>
    <n v="245"/>
    <n v="200"/>
    <n v="140"/>
    <n v="24.44"/>
    <n v="222"/>
    <d v="1899-12-30T00:05:55"/>
    <n v="286"/>
    <n v="2530"/>
    <x v="10"/>
    <x v="27"/>
    <n v="50"/>
    <n v="426"/>
    <n v="294"/>
    <n v="363"/>
    <n v="352"/>
    <n v="202"/>
    <n v="0"/>
    <n v="245"/>
    <n v="140"/>
    <n v="222"/>
    <n v="286"/>
    <n v="2530"/>
    <n v="661"/>
    <n v="492"/>
    <n v="508"/>
    <n v="528"/>
    <n v="454"/>
    <n v="0"/>
    <n v="359"/>
    <n v="231"/>
    <n v="314"/>
    <n v="505"/>
    <n v="4052"/>
    <n v="4052"/>
  </r>
  <r>
    <x v="17"/>
    <n v="1970"/>
    <n v="13.76"/>
    <n v="312"/>
    <n v="423"/>
    <n v="244"/>
    <n v="8.06"/>
    <n v="370"/>
    <n v="145"/>
    <n v="352"/>
    <n v="69.66"/>
    <n v="142"/>
    <m/>
    <n v="0"/>
    <n v="20.16"/>
    <n v="275"/>
    <n v="200"/>
    <n v="140"/>
    <n v="21.82"/>
    <n v="186"/>
    <d v="1899-12-30T00:06:05"/>
    <n v="242"/>
    <n v="2263"/>
    <x v="16"/>
    <x v="1"/>
    <n v="45"/>
    <n v="312"/>
    <n v="244"/>
    <n v="370"/>
    <n v="352"/>
    <n v="142"/>
    <n v="0"/>
    <n v="275"/>
    <n v="140"/>
    <n v="186"/>
    <n v="242"/>
    <n v="2263"/>
    <n v="464"/>
    <n v="361"/>
    <n v="467"/>
    <n v="464"/>
    <n v="310"/>
    <n v="0"/>
    <n v="353"/>
    <n v="199"/>
    <n v="237"/>
    <n v="382"/>
    <n v="3237"/>
    <n v="4052"/>
  </r>
  <r>
    <x v="18"/>
    <n v="1982"/>
    <n v="13.12"/>
    <n v="409"/>
    <n v="512"/>
    <n v="405"/>
    <n v="8.3800000000000008"/>
    <n v="389"/>
    <n v="150"/>
    <n v="389"/>
    <n v="63.92"/>
    <n v="285"/>
    <n v="21.3"/>
    <n v="238"/>
    <n v="23.34"/>
    <n v="335"/>
    <n v="260"/>
    <n v="264"/>
    <n v="33.25"/>
    <n v="345"/>
    <d v="1899-12-30T00:05:48"/>
    <n v="315"/>
    <n v="3374"/>
    <x v="10"/>
    <x v="18"/>
    <n v="35"/>
    <n v="409"/>
    <n v="405"/>
    <n v="389"/>
    <n v="389"/>
    <n v="285"/>
    <n v="238"/>
    <n v="335"/>
    <n v="264"/>
    <n v="345"/>
    <n v="315"/>
    <n v="3374"/>
    <n v="436"/>
    <n v="437"/>
    <n v="407"/>
    <n v="419"/>
    <n v="352"/>
    <n v="254"/>
    <n v="342"/>
    <n v="273"/>
    <n v="351"/>
    <n v="329"/>
    <n v="3600"/>
    <n v="4109"/>
  </r>
  <r>
    <x v="18"/>
    <n v="1982"/>
    <n v="13.88"/>
    <n v="295"/>
    <n v="480"/>
    <n v="345"/>
    <n v="8.61"/>
    <n v="403"/>
    <n v="145"/>
    <n v="352"/>
    <n v="66.38"/>
    <n v="218"/>
    <n v="22.5"/>
    <n v="163"/>
    <n v="24.53"/>
    <n v="358"/>
    <n v="260"/>
    <n v="264"/>
    <n v="32.520000000000003"/>
    <n v="335"/>
    <d v="1899-12-30T00:06:03"/>
    <n v="254"/>
    <n v="2987"/>
    <x v="16"/>
    <x v="19"/>
    <n v="35"/>
    <n v="295"/>
    <n v="345"/>
    <n v="403"/>
    <n v="352"/>
    <n v="218"/>
    <n v="165"/>
    <n v="358"/>
    <n v="264"/>
    <n v="335"/>
    <n v="254"/>
    <n v="2989"/>
    <n v="321"/>
    <n v="373"/>
    <n v="422"/>
    <n v="381"/>
    <n v="281"/>
    <n v="179"/>
    <n v="365"/>
    <n v="273"/>
    <n v="341"/>
    <n v="266"/>
    <n v="3202"/>
    <n v="4109"/>
  </r>
  <r>
    <x v="19"/>
    <n v="1980"/>
    <n v="12.56"/>
    <n v="502"/>
    <n v="500"/>
    <n v="382"/>
    <n v="8.94"/>
    <n v="422"/>
    <n v="150"/>
    <n v="389"/>
    <n v="62.15"/>
    <n v="339"/>
    <m/>
    <n v="0"/>
    <n v="22.7"/>
    <n v="323"/>
    <n v="160"/>
    <n v="70"/>
    <n v="23.35"/>
    <n v="207"/>
    <d v="1899-12-30T00:05:40"/>
    <n v="351"/>
    <n v="2985"/>
    <x v="18"/>
    <x v="28"/>
    <n v="0"/>
    <n v="502"/>
    <n v="382"/>
    <n v="422"/>
    <n v="389"/>
    <n v="339"/>
    <n v="0"/>
    <n v="323"/>
    <n v="70"/>
    <n v="207"/>
    <n v="351"/>
    <n v="2985"/>
    <n v="502"/>
    <n v="382"/>
    <n v="422"/>
    <n v="389"/>
    <n v="339"/>
    <n v="0"/>
    <n v="323"/>
    <n v="70"/>
    <n v="207"/>
    <n v="351"/>
    <n v="2985"/>
    <n v="4154"/>
  </r>
  <r>
    <x v="19"/>
    <n v="1980"/>
    <n v="12.25"/>
    <n v="558"/>
    <n v="513"/>
    <n v="407"/>
    <n v="9.41"/>
    <n v="450"/>
    <n v="125"/>
    <n v="218"/>
    <n v="60.62"/>
    <n v="388"/>
    <m/>
    <n v="0"/>
    <n v="23.86"/>
    <n v="345"/>
    <n v="150"/>
    <n v="54"/>
    <n v="24.08"/>
    <n v="217"/>
    <d v="1899-12-30T00:05:45"/>
    <n v="328"/>
    <n v="2965"/>
    <x v="14"/>
    <x v="13"/>
    <n v="0"/>
    <n v="558"/>
    <n v="407"/>
    <n v="450"/>
    <n v="218"/>
    <n v="388"/>
    <n v="0"/>
    <n v="345"/>
    <n v="54"/>
    <n v="217"/>
    <n v="329"/>
    <n v="2966"/>
    <n v="558"/>
    <n v="407"/>
    <n v="450"/>
    <n v="218"/>
    <n v="388"/>
    <n v="0"/>
    <n v="345"/>
    <n v="54"/>
    <n v="217"/>
    <n v="329"/>
    <n v="2966"/>
    <n v="4154"/>
  </r>
  <r>
    <x v="19"/>
    <n v="1980"/>
    <n v="12.84"/>
    <n v="454"/>
    <n v="474"/>
    <n v="333"/>
    <n v="8.58"/>
    <n v="401"/>
    <n v="125"/>
    <n v="218"/>
    <n v="62.28"/>
    <n v="335"/>
    <m/>
    <n v="0"/>
    <n v="24.87"/>
    <n v="365"/>
    <m/>
    <n v="0"/>
    <n v="24.93"/>
    <n v="229"/>
    <d v="1899-12-30T00:05:51"/>
    <n v="298"/>
    <n v="2633"/>
    <x v="1"/>
    <x v="26"/>
    <n v="0"/>
    <n v="454"/>
    <n v="333"/>
    <n v="401"/>
    <n v="218"/>
    <n v="335"/>
    <n v="0"/>
    <n v="365"/>
    <n v="0"/>
    <n v="229"/>
    <n v="302"/>
    <n v="2637"/>
    <n v="454"/>
    <n v="333"/>
    <n v="401"/>
    <n v="218"/>
    <n v="335"/>
    <n v="0"/>
    <n v="365"/>
    <n v="0"/>
    <n v="229"/>
    <n v="302"/>
    <n v="2637"/>
    <n v="4154"/>
  </r>
  <r>
    <x v="19"/>
    <n v="1980"/>
    <n v="12.19"/>
    <s v="S69"/>
    <n v="507"/>
    <n v="396"/>
    <n v="8.76"/>
    <n v="411"/>
    <n v="150"/>
    <n v="389"/>
    <n v="57.8"/>
    <n v="464"/>
    <n v="21.87"/>
    <n v="202"/>
    <n v="23.16"/>
    <n v="332"/>
    <n v="200"/>
    <n v="140"/>
    <n v="24.33"/>
    <n v="220"/>
    <d v="1899-12-30T00:05:17"/>
    <n v="466"/>
    <n v="3609"/>
    <x v="3"/>
    <x v="15"/>
    <n v="0"/>
    <n v="569"/>
    <n v="396"/>
    <n v="411"/>
    <n v="389"/>
    <n v="486"/>
    <n v="202"/>
    <n v="332"/>
    <n v="140"/>
    <n v="220"/>
    <n v="466"/>
    <n v="3611"/>
    <n v="569"/>
    <n v="396"/>
    <n v="411"/>
    <n v="389"/>
    <n v="486"/>
    <n v="202"/>
    <n v="332"/>
    <n v="140"/>
    <n v="220"/>
    <n v="466"/>
    <n v="3611"/>
    <n v="4154"/>
  </r>
  <r>
    <x v="19"/>
    <n v="1980"/>
    <n v="12.13"/>
    <n v="567"/>
    <n v="569"/>
    <n v="521"/>
    <n v="9.1"/>
    <n v="432"/>
    <n v="165"/>
    <n v="504"/>
    <n v="57.8"/>
    <n v="486"/>
    <n v="22.75"/>
    <n v="149"/>
    <n v="21.87"/>
    <n v="307"/>
    <n v="180"/>
    <n v="103"/>
    <n v="25.05"/>
    <n v="203"/>
    <d v="1899-12-30T00:05:46"/>
    <n v="324"/>
    <n v="3596"/>
    <x v="4"/>
    <x v="29"/>
    <n v="0"/>
    <n v="580"/>
    <n v="521"/>
    <n v="432"/>
    <n v="504"/>
    <n v="486"/>
    <n v="152"/>
    <n v="307"/>
    <n v="103"/>
    <n v="230"/>
    <n v="324"/>
    <n v="3639"/>
    <n v="580"/>
    <n v="521"/>
    <n v="432"/>
    <n v="504"/>
    <n v="486"/>
    <n v="152"/>
    <n v="307"/>
    <n v="103"/>
    <n v="230"/>
    <n v="324"/>
    <n v="3639"/>
    <n v="4154"/>
  </r>
  <r>
    <x v="19"/>
    <n v="1980"/>
    <n v="12"/>
    <n v="605"/>
    <n v="528"/>
    <n v="437"/>
    <n v="8"/>
    <n v="366"/>
    <n v="160"/>
    <n v="464"/>
    <n v="58.3"/>
    <n v="468"/>
    <n v="20.5"/>
    <n v="293"/>
    <n v="21.53"/>
    <n v="301"/>
    <n v="170"/>
    <n v="86"/>
    <n v="18.559999999999999"/>
    <n v="141"/>
    <d v="1899-12-30T00:05:37"/>
    <n v="366"/>
    <n v="3527"/>
    <x v="5"/>
    <x v="30"/>
    <n v="0"/>
    <n v="605"/>
    <n v="437"/>
    <n v="366"/>
    <n v="464"/>
    <n v="468"/>
    <n v="293"/>
    <n v="301"/>
    <n v="86"/>
    <n v="142"/>
    <n v="366"/>
    <n v="3528"/>
    <n v="605"/>
    <n v="437"/>
    <n v="366"/>
    <n v="464"/>
    <n v="468"/>
    <n v="293"/>
    <n v="301"/>
    <n v="86"/>
    <n v="142"/>
    <n v="366"/>
    <n v="3528"/>
    <n v="4154"/>
  </r>
  <r>
    <x v="19"/>
    <n v="1980"/>
    <n v="11.9"/>
    <n v="624"/>
    <n v="533"/>
    <n v="447"/>
    <n v="8.15"/>
    <n v="375"/>
    <n v="145"/>
    <n v="352"/>
    <n v="57.4"/>
    <n v="501"/>
    <n v="20.399999999999999"/>
    <n v="318"/>
    <n v="23.5"/>
    <n v="338"/>
    <n v="170"/>
    <n v="86"/>
    <n v="22.86"/>
    <n v="200"/>
    <d v="1899-12-30T00:05:16"/>
    <n v="472"/>
    <n v="3713"/>
    <x v="6"/>
    <x v="31"/>
    <n v="0"/>
    <n v="624"/>
    <n v="447"/>
    <n v="375"/>
    <n v="352"/>
    <n v="501"/>
    <n v="300"/>
    <n v="338"/>
    <n v="86"/>
    <n v="200"/>
    <n v="471"/>
    <n v="3694"/>
    <n v="624"/>
    <n v="447"/>
    <n v="375"/>
    <n v="352"/>
    <n v="501"/>
    <n v="300"/>
    <n v="338"/>
    <n v="86"/>
    <n v="200"/>
    <n v="471"/>
    <n v="3694"/>
    <n v="4154"/>
  </r>
  <r>
    <x v="19"/>
    <n v="1980"/>
    <n v="12.02"/>
    <n v="647"/>
    <n v="492"/>
    <n v="367"/>
    <n v="7.5"/>
    <n v="337"/>
    <n v="130"/>
    <n v="250"/>
    <n v="56.7"/>
    <n v="535"/>
    <n v="21.25"/>
    <n v="257"/>
    <n v="15.92"/>
    <n v="197"/>
    <n v="195"/>
    <n v="130"/>
    <n v="21.4"/>
    <n v="181"/>
    <d v="1899-12-30T00:05:17"/>
    <n v="466"/>
    <n v="3367"/>
    <x v="7"/>
    <x v="32"/>
    <n v="0"/>
    <n v="601"/>
    <n v="367"/>
    <n v="337"/>
    <n v="250"/>
    <n v="527"/>
    <n v="241"/>
    <n v="197"/>
    <n v="130"/>
    <n v="180"/>
    <n v="466"/>
    <n v="3296"/>
    <n v="601"/>
    <n v="367"/>
    <n v="337"/>
    <n v="250"/>
    <n v="527"/>
    <n v="241"/>
    <n v="197"/>
    <n v="130"/>
    <n v="180"/>
    <n v="466"/>
    <n v="3296"/>
    <n v="4154"/>
  </r>
  <r>
    <x v="19"/>
    <n v="1980"/>
    <n v="12"/>
    <n v="651"/>
    <n v="485"/>
    <n v="354"/>
    <n v="7"/>
    <n v="307"/>
    <n v="155"/>
    <n v="426"/>
    <n v="58"/>
    <n v="484"/>
    <n v="20.69"/>
    <n v="297"/>
    <n v="18.739999999999998"/>
    <n v="249"/>
    <n v="170"/>
    <n v="86"/>
    <n v="21.58"/>
    <n v="183"/>
    <d v="1899-12-30T00:05:12"/>
    <n v="494"/>
    <n v="3531"/>
    <x v="8"/>
    <x v="33"/>
    <n v="0"/>
    <n v="605"/>
    <n v="354"/>
    <n v="307"/>
    <n v="426"/>
    <n v="479"/>
    <n v="279"/>
    <n v="249"/>
    <n v="86"/>
    <n v="183"/>
    <n v="493"/>
    <n v="3461"/>
    <n v="605"/>
    <n v="354"/>
    <n v="307"/>
    <n v="426"/>
    <n v="479"/>
    <n v="279"/>
    <n v="249"/>
    <n v="86"/>
    <n v="183"/>
    <n v="493"/>
    <n v="3461"/>
    <n v="4154"/>
  </r>
  <r>
    <x v="19"/>
    <n v="1980"/>
    <n v="12.04"/>
    <n v="643"/>
    <n v="519"/>
    <n v="419"/>
    <n v="7.04"/>
    <n v="310"/>
    <n v="145"/>
    <n v="352"/>
    <n v="60.4"/>
    <n v="400"/>
    <n v="21.57"/>
    <n v="236"/>
    <n v="21.14"/>
    <n v="293"/>
    <n v="190"/>
    <n v="121"/>
    <n v="18.12"/>
    <n v="136"/>
    <d v="1899-12-30T00:05:53"/>
    <n v="294"/>
    <n v="3204"/>
    <x v="9"/>
    <x v="34"/>
    <n v="0"/>
    <n v="597"/>
    <n v="419"/>
    <n v="310"/>
    <n v="352"/>
    <n v="395"/>
    <n v="220"/>
    <n v="293"/>
    <n v="121"/>
    <n v="136"/>
    <n v="293"/>
    <n v="3136"/>
    <n v="597"/>
    <n v="419"/>
    <n v="310"/>
    <n v="352"/>
    <n v="395"/>
    <n v="220"/>
    <n v="293"/>
    <n v="121"/>
    <n v="136"/>
    <n v="293"/>
    <n v="3136"/>
    <n v="4154"/>
  </r>
  <r>
    <x v="19"/>
    <n v="1980"/>
    <n v="13"/>
    <n v="428"/>
    <n v="487"/>
    <n v="358"/>
    <n v="6.7"/>
    <n v="290"/>
    <n v="145"/>
    <n v="352"/>
    <n v="64"/>
    <n v="283"/>
    <n v="22.9"/>
    <n v="144"/>
    <n v="15.83"/>
    <n v="195"/>
    <n v="190"/>
    <n v="121"/>
    <n v="19.04"/>
    <n v="149"/>
    <d v="1899-12-30T00:05:57"/>
    <n v="276"/>
    <n v="2596"/>
    <x v="0"/>
    <x v="16"/>
    <n v="0"/>
    <n v="428"/>
    <n v="358"/>
    <n v="290"/>
    <n v="352"/>
    <n v="283"/>
    <n v="144"/>
    <n v="195"/>
    <n v="121"/>
    <n v="148"/>
    <n v="276"/>
    <n v="2595"/>
    <n v="428"/>
    <n v="358"/>
    <n v="290"/>
    <n v="352"/>
    <n v="283"/>
    <n v="144"/>
    <n v="195"/>
    <n v="121"/>
    <n v="148"/>
    <n v="276"/>
    <n v="2595"/>
    <n v="4154"/>
  </r>
  <r>
    <x v="20"/>
    <n v="1958"/>
    <n v="14.8"/>
    <n v="181"/>
    <n v="376"/>
    <n v="168"/>
    <n v="9.93"/>
    <n v="481"/>
    <n v="155"/>
    <n v="426"/>
    <n v="74.77"/>
    <n v="52"/>
    <m/>
    <n v="0"/>
    <n v="25.84"/>
    <n v="383"/>
    <n v="190"/>
    <n v="121"/>
    <n v="25.6"/>
    <n v="238"/>
    <d v="1899-12-30T00:06:53"/>
    <n v="90"/>
    <n v="2140"/>
    <x v="2"/>
    <x v="3"/>
    <n v="45"/>
    <n v="181"/>
    <n v="168"/>
    <n v="481"/>
    <n v="426"/>
    <n v="53"/>
    <n v="0"/>
    <n v="383"/>
    <n v="121"/>
    <n v="238"/>
    <n v="90"/>
    <n v="2141"/>
    <n v="314"/>
    <n v="262"/>
    <n v="602"/>
    <n v="552"/>
    <n v="186"/>
    <n v="0"/>
    <n v="487"/>
    <n v="175"/>
    <n v="299"/>
    <n v="199"/>
    <n v="3076"/>
    <n v="3684"/>
  </r>
  <r>
    <x v="20"/>
    <n v="1958"/>
    <n v="15.33"/>
    <n v="126"/>
    <n v="370"/>
    <n v="159"/>
    <n v="10.3"/>
    <n v="504"/>
    <n v="150"/>
    <n v="389"/>
    <m/>
    <n v="0"/>
    <m/>
    <n v="0"/>
    <n v="27.73"/>
    <n v="420"/>
    <n v="150"/>
    <n v="54"/>
    <n v="29.14"/>
    <n v="287"/>
    <d v="1899-12-30T00:06:23"/>
    <n v="178"/>
    <n v="2117"/>
    <x v="3"/>
    <x v="4"/>
    <n v="45"/>
    <n v="126"/>
    <n v="159"/>
    <n v="504"/>
    <n v="389"/>
    <n v="0"/>
    <n v="0"/>
    <n v="420"/>
    <n v="54"/>
    <n v="287"/>
    <n v="178"/>
    <n v="2117"/>
    <n v="248"/>
    <n v="250"/>
    <n v="629"/>
    <n v="504"/>
    <n v="0"/>
    <n v="0"/>
    <n v="532"/>
    <n v="89"/>
    <n v="358"/>
    <n v="309"/>
    <n v="2919"/>
    <n v="3684"/>
  </r>
  <r>
    <x v="20"/>
    <n v="1958"/>
    <n v="15.18"/>
    <n v="139"/>
    <n v="366"/>
    <n v="153"/>
    <n v="9.2899999999999991"/>
    <n v="443"/>
    <n v="155"/>
    <n v="426"/>
    <n v="78"/>
    <n v="17"/>
    <m/>
    <n v="0"/>
    <n v="27.44"/>
    <n v="414"/>
    <n v="190"/>
    <n v="121"/>
    <n v="24.56"/>
    <n v="223"/>
    <d v="1899-12-30T00:06:43"/>
    <n v="117"/>
    <n v="2053"/>
    <x v="4"/>
    <x v="5"/>
    <n v="40"/>
    <n v="141"/>
    <n v="153"/>
    <n v="443"/>
    <n v="426"/>
    <n v="17"/>
    <n v="0"/>
    <n v="414"/>
    <n v="121"/>
    <n v="223"/>
    <n v="116"/>
    <n v="2054"/>
    <n v="211"/>
    <n v="204"/>
    <n v="506"/>
    <n v="488"/>
    <n v="80"/>
    <n v="0"/>
    <n v="469"/>
    <n v="149"/>
    <n v="253"/>
    <n v="176"/>
    <n v="2536"/>
    <n v="3684"/>
  </r>
  <r>
    <x v="20"/>
    <n v="1958"/>
    <n v="15"/>
    <n v="159"/>
    <n v="388"/>
    <n v="187"/>
    <n v="9.85"/>
    <n v="477"/>
    <n v="155"/>
    <n v="426"/>
    <n v="70"/>
    <n v="135"/>
    <n v="24.8"/>
    <n v="62"/>
    <n v="25.96"/>
    <n v="386"/>
    <n v="190"/>
    <n v="121"/>
    <n v="28.4"/>
    <n v="277"/>
    <d v="1899-12-30T00:06:50"/>
    <n v="97"/>
    <n v="2327"/>
    <x v="5"/>
    <x v="6"/>
    <n v="40"/>
    <n v="159"/>
    <n v="187"/>
    <n v="477"/>
    <n v="426"/>
    <n v="135"/>
    <n v="62"/>
    <n v="386"/>
    <n v="121"/>
    <n v="277"/>
    <n v="97"/>
    <n v="2327"/>
    <n v="231"/>
    <n v="244"/>
    <n v="543"/>
    <n v="488"/>
    <n v="242"/>
    <n v="110"/>
    <n v="437"/>
    <n v="149"/>
    <n v="311"/>
    <n v="154"/>
    <n v="2909"/>
    <n v="3684"/>
  </r>
  <r>
    <x v="20"/>
    <n v="1958"/>
    <n v="13.8"/>
    <n v="307"/>
    <n v="396"/>
    <n v="199"/>
    <n v="9.4"/>
    <n v="450"/>
    <m/>
    <n v="0"/>
    <m/>
    <n v="0"/>
    <m/>
    <n v="0"/>
    <n v="25.89"/>
    <n v="384"/>
    <m/>
    <n v="0"/>
    <n v="24.3"/>
    <n v="220"/>
    <m/>
    <n v="0"/>
    <n v="1560"/>
    <x v="6"/>
    <x v="7"/>
    <n v="40"/>
    <n v="307"/>
    <n v="199"/>
    <n v="450"/>
    <n v="0"/>
    <n v="0"/>
    <n v="0"/>
    <n v="384"/>
    <n v="0"/>
    <n v="220"/>
    <n v="0"/>
    <n v="1560"/>
    <n v="393"/>
    <n v="259"/>
    <n v="513"/>
    <n v="0"/>
    <n v="0"/>
    <n v="0"/>
    <n v="435"/>
    <n v="0"/>
    <n v="249"/>
    <n v="0"/>
    <n v="1849"/>
    <n v="3684"/>
  </r>
  <r>
    <x v="20"/>
    <n v="1958"/>
    <n v="14.02"/>
    <n v="309"/>
    <n v="423"/>
    <n v="244"/>
    <n v="9.6"/>
    <n v="462"/>
    <n v="155"/>
    <n v="426"/>
    <n v="70"/>
    <n v="137"/>
    <n v="24.02"/>
    <n v="102"/>
    <n v="27.39"/>
    <n v="414"/>
    <n v="205"/>
    <n v="149"/>
    <n v="26.49"/>
    <n v="251"/>
    <d v="1899-12-30T00:06:26"/>
    <n v="168"/>
    <n v="2662"/>
    <x v="7"/>
    <x v="8"/>
    <n v="40"/>
    <n v="276"/>
    <n v="244"/>
    <n v="462"/>
    <n v="426"/>
    <n v="135"/>
    <n v="91"/>
    <n v="413"/>
    <n v="149"/>
    <n v="250"/>
    <n v="168"/>
    <n v="2614"/>
    <n v="360"/>
    <n v="310"/>
    <n v="527"/>
    <n v="488"/>
    <n v="242"/>
    <n v="146"/>
    <n v="468"/>
    <n v="181"/>
    <n v="282"/>
    <n v="235"/>
    <n v="3239"/>
    <n v="3684"/>
  </r>
  <r>
    <x v="20"/>
    <n v="1958"/>
    <n v="13.8"/>
    <n v="341"/>
    <n v="407"/>
    <n v="217"/>
    <n v="9.8699999999999992"/>
    <n v="487"/>
    <n v="161"/>
    <n v="472"/>
    <n v="72"/>
    <n v="99"/>
    <n v="24.03"/>
    <n v="101"/>
    <n v="23.8"/>
    <n v="344"/>
    <n v="190"/>
    <n v="121"/>
    <n v="26.83"/>
    <n v="255"/>
    <d v="1899-12-30T00:06:30"/>
    <n v="156"/>
    <n v="2593"/>
    <x v="8"/>
    <x v="9"/>
    <n v="40"/>
    <n v="307"/>
    <n v="217"/>
    <n v="478"/>
    <n v="472"/>
    <n v="96"/>
    <n v="91"/>
    <n v="344"/>
    <n v="121"/>
    <n v="255"/>
    <n v="155"/>
    <n v="2536"/>
    <n v="393"/>
    <n v="280"/>
    <n v="545"/>
    <n v="536"/>
    <n v="194"/>
    <n v="146"/>
    <n v="390"/>
    <n v="149"/>
    <n v="287"/>
    <n v="220"/>
    <n v="3140"/>
    <n v="3684"/>
  </r>
  <r>
    <x v="20"/>
    <n v="1958"/>
    <n v="14.06"/>
    <n v="304"/>
    <n v="424"/>
    <n v="245"/>
    <n v="10.44"/>
    <n v="512"/>
    <n v="163"/>
    <n v="488"/>
    <n v="71.8"/>
    <n v="102"/>
    <n v="22.97"/>
    <n v="153"/>
    <n v="28.22"/>
    <n v="429"/>
    <n v="200"/>
    <n v="140"/>
    <n v="26.37"/>
    <n v="248"/>
    <d v="1899-12-30T00:06:53"/>
    <n v="90"/>
    <n v="2711"/>
    <x v="9"/>
    <x v="10"/>
    <n v="35"/>
    <n v="271"/>
    <n v="245"/>
    <n v="512"/>
    <n v="488"/>
    <n v="100"/>
    <n v="140"/>
    <n v="430"/>
    <n v="140"/>
    <n v="248"/>
    <n v="90"/>
    <n v="2664"/>
    <n v="295"/>
    <n v="267"/>
    <n v="535"/>
    <n v="520"/>
    <n v="149"/>
    <n v="153"/>
    <n v="437"/>
    <n v="145"/>
    <n v="253"/>
    <n v="99"/>
    <n v="2853"/>
    <n v="3684"/>
  </r>
  <r>
    <x v="20"/>
    <n v="1958"/>
    <n v="13.9"/>
    <n v="293"/>
    <n v="460"/>
    <n v="308"/>
    <n v="8.9700000000000006"/>
    <n v="424"/>
    <m/>
    <n v="0"/>
    <m/>
    <n v="0"/>
    <m/>
    <n v="0"/>
    <m/>
    <n v="0"/>
    <m/>
    <n v="0"/>
    <m/>
    <n v="0"/>
    <m/>
    <n v="0"/>
    <n v="1025"/>
    <x v="0"/>
    <x v="18"/>
    <n v="35"/>
    <n v="293"/>
    <n v="308"/>
    <n v="424"/>
    <n v="0"/>
    <n v="0"/>
    <n v="0"/>
    <n v="0"/>
    <n v="0"/>
    <n v="0"/>
    <n v="0"/>
    <n v="1025"/>
    <n v="318"/>
    <n v="335"/>
    <n v="444"/>
    <n v="0"/>
    <n v="0"/>
    <n v="0"/>
    <n v="0"/>
    <n v="0"/>
    <n v="0"/>
    <n v="0"/>
    <n v="1097"/>
    <n v="3684"/>
  </r>
  <r>
    <x v="21"/>
    <n v="1957"/>
    <n v="15"/>
    <n v="159"/>
    <n v="359"/>
    <n v="143"/>
    <n v="6.69"/>
    <n v="289"/>
    <n v="125"/>
    <n v="218"/>
    <n v="75.5"/>
    <n v="43"/>
    <m/>
    <n v="0"/>
    <n v="16.8"/>
    <n v="213"/>
    <m/>
    <n v="0"/>
    <n v="24.24"/>
    <n v="220"/>
    <m/>
    <n v="0"/>
    <n v="1285"/>
    <x v="0"/>
    <x v="10"/>
    <n v="35"/>
    <n v="159"/>
    <n v="143"/>
    <n v="289"/>
    <n v="218"/>
    <n v="43"/>
    <n v="0"/>
    <n v="213"/>
    <n v="0"/>
    <n v="219"/>
    <n v="0"/>
    <n v="1284"/>
    <n v="180"/>
    <n v="159"/>
    <n v="303"/>
    <n v="237"/>
    <n v="81"/>
    <n v="0"/>
    <n v="217"/>
    <n v="0"/>
    <n v="223"/>
    <n v="0"/>
    <n v="1400"/>
    <n v="1400"/>
  </r>
  <r>
    <x v="22"/>
    <n v="1969"/>
    <n v="16.66"/>
    <n v="30"/>
    <n v="420"/>
    <n v="239"/>
    <n v="8.1"/>
    <n v="372"/>
    <n v="130"/>
    <n v="250"/>
    <m/>
    <n v="0"/>
    <m/>
    <n v="0"/>
    <n v="18.989999999999998"/>
    <n v="253"/>
    <n v="200"/>
    <n v="140"/>
    <n v="22.93"/>
    <n v="201"/>
    <m/>
    <n v="0"/>
    <n v="1485"/>
    <x v="3"/>
    <x v="22"/>
    <n v="0"/>
    <n v="30"/>
    <n v="239"/>
    <n v="372"/>
    <n v="250"/>
    <n v="0"/>
    <n v="0"/>
    <n v="253"/>
    <n v="140"/>
    <n v="201"/>
    <n v="0"/>
    <n v="1485"/>
    <n v="30"/>
    <n v="239"/>
    <n v="372"/>
    <n v="250"/>
    <n v="0"/>
    <n v="0"/>
    <n v="253"/>
    <n v="140"/>
    <n v="201"/>
    <n v="0"/>
    <n v="1485"/>
    <n v="2113"/>
  </r>
  <r>
    <x v="22"/>
    <n v="1969"/>
    <n v="14.5"/>
    <n v="245"/>
    <n v="428"/>
    <n v="252"/>
    <n v="7.7"/>
    <n v="349"/>
    <n v="125"/>
    <n v="218"/>
    <n v="68.400000000000006"/>
    <n v="173"/>
    <n v="25.42"/>
    <n v="50"/>
    <n v="20.28"/>
    <n v="277"/>
    <n v="200"/>
    <n v="140"/>
    <n v="23.91"/>
    <n v="214"/>
    <d v="1899-12-30T00:06:22"/>
    <n v="183"/>
    <n v="2101"/>
    <x v="9"/>
    <x v="28"/>
    <n v="0"/>
    <n v="215"/>
    <n v="252"/>
    <n v="349"/>
    <n v="218"/>
    <n v="170"/>
    <n v="42"/>
    <n v="277"/>
    <n v="140"/>
    <n v="214"/>
    <n v="181"/>
    <n v="2058"/>
    <n v="215"/>
    <n v="252"/>
    <n v="349"/>
    <n v="218"/>
    <n v="170"/>
    <n v="42"/>
    <n v="277"/>
    <n v="140"/>
    <n v="214"/>
    <n v="181"/>
    <n v="2058"/>
    <n v="2113"/>
  </r>
  <r>
    <x v="23"/>
    <m/>
    <n v="15.72"/>
    <n v="92"/>
    <n v="412"/>
    <n v="225"/>
    <n v="6.63"/>
    <n v="286"/>
    <n v="125"/>
    <n v="218"/>
    <n v="84.8"/>
    <n v="0"/>
    <m/>
    <n v="0"/>
    <n v="11.19"/>
    <n v="113"/>
    <m/>
    <n v="0"/>
    <n v="15.11"/>
    <n v="97"/>
    <d v="1899-12-30T00:07:26"/>
    <n v="25"/>
    <n v="1056"/>
    <x v="3"/>
    <x v="12"/>
    <n v="0"/>
    <n v="92"/>
    <n v="225"/>
    <n v="286"/>
    <n v="218"/>
    <n v="0"/>
    <n v="0"/>
    <n v="113"/>
    <n v="0"/>
    <n v="97"/>
    <n v="25"/>
    <n v="1056"/>
    <n v="92"/>
    <n v="225"/>
    <n v="286"/>
    <n v="218"/>
    <n v="0"/>
    <n v="0"/>
    <n v="113"/>
    <n v="0"/>
    <n v="97"/>
    <n v="25"/>
    <n v="1056"/>
    <n v="1056"/>
  </r>
  <r>
    <x v="24"/>
    <n v="1985"/>
    <n v="13.5"/>
    <n v="350"/>
    <n v="466"/>
    <n v="319"/>
    <n v="7.57"/>
    <n v="341"/>
    <n v="120"/>
    <n v="188"/>
    <n v="64.150000000000006"/>
    <n v="279"/>
    <m/>
    <n v="0"/>
    <n v="19.82"/>
    <n v="269"/>
    <m/>
    <n v="0"/>
    <n v="21.49"/>
    <n v="181"/>
    <m/>
    <n v="0"/>
    <n v="1927"/>
    <x v="14"/>
    <x v="29"/>
    <n v="0"/>
    <n v="350"/>
    <n v="319"/>
    <n v="341"/>
    <n v="188"/>
    <n v="279"/>
    <n v="0"/>
    <n v="269"/>
    <n v="0"/>
    <n v="181"/>
    <n v="0"/>
    <n v="1927"/>
    <n v="350"/>
    <n v="319"/>
    <n v="341"/>
    <n v="188"/>
    <n v="279"/>
    <n v="0"/>
    <n v="269"/>
    <n v="0"/>
    <n v="181"/>
    <n v="0"/>
    <n v="1927"/>
    <n v="1927"/>
  </r>
  <r>
    <x v="25"/>
    <n v="1982"/>
    <n v="13.5"/>
    <n v="350"/>
    <n v="486"/>
    <n v="356"/>
    <n v="9.6300000000000008"/>
    <n v="463"/>
    <n v="135"/>
    <n v="283"/>
    <n v="64.78"/>
    <n v="261"/>
    <n v="23.46"/>
    <n v="116"/>
    <n v="21.1"/>
    <n v="293"/>
    <n v="180"/>
    <n v="103"/>
    <n v="32.15"/>
    <n v="330"/>
    <d v="1899-12-30T00:06:10"/>
    <n v="227"/>
    <n v="2782"/>
    <x v="11"/>
    <x v="25"/>
    <n v="0"/>
    <n v="350"/>
    <n v="356"/>
    <n v="463"/>
    <n v="283"/>
    <n v="261"/>
    <n v="116"/>
    <n v="293"/>
    <n v="103"/>
    <n v="330"/>
    <n v="227"/>
    <n v="2782"/>
    <n v="350"/>
    <n v="356"/>
    <n v="463"/>
    <n v="283"/>
    <n v="261"/>
    <n v="116"/>
    <n v="293"/>
    <n v="103"/>
    <n v="330"/>
    <n v="227"/>
    <n v="2782"/>
    <n v="3293"/>
  </r>
  <r>
    <x v="25"/>
    <n v="1982"/>
    <n v="12.47"/>
    <n v="518"/>
    <n v="466"/>
    <n v="319"/>
    <n v="9.25"/>
    <n v="441"/>
    <n v="150"/>
    <n v="389"/>
    <n v="62.59"/>
    <n v="325"/>
    <n v="21.53"/>
    <n v="223"/>
    <n v="17.940000000000001"/>
    <n v="234"/>
    <m/>
    <n v="0"/>
    <n v="26.25"/>
    <n v="247"/>
    <d v="1899-12-30T00:05:59"/>
    <n v="270"/>
    <n v="2966"/>
    <x v="18"/>
    <x v="26"/>
    <n v="0"/>
    <n v="518"/>
    <n v="319"/>
    <n v="441"/>
    <n v="389"/>
    <n v="325"/>
    <n v="223"/>
    <n v="234"/>
    <n v="0"/>
    <n v="247"/>
    <n v="268"/>
    <n v="2964"/>
    <n v="518"/>
    <n v="319"/>
    <n v="441"/>
    <n v="389"/>
    <n v="325"/>
    <n v="223"/>
    <n v="234"/>
    <n v="0"/>
    <n v="247"/>
    <n v="268"/>
    <n v="2964"/>
    <n v="3293"/>
  </r>
  <r>
    <x v="26"/>
    <n v="1982"/>
    <n v="14.75"/>
    <n v="186"/>
    <n v="414"/>
    <n v="229"/>
    <n v="7.84"/>
    <n v="357"/>
    <n v="135"/>
    <n v="283"/>
    <n v="71.739999999999995"/>
    <n v="101"/>
    <n v="28.66"/>
    <n v="0"/>
    <n v="19.77"/>
    <n v="268"/>
    <n v="220"/>
    <n v="179"/>
    <n v="29.55"/>
    <n v="293"/>
    <d v="1899-12-30T00:06:20"/>
    <n v="188"/>
    <n v="2084"/>
    <x v="10"/>
    <x v="18"/>
    <n v="35"/>
    <n v="186"/>
    <n v="229"/>
    <n v="357"/>
    <n v="283"/>
    <n v="101"/>
    <n v="0"/>
    <n v="268"/>
    <n v="179"/>
    <n v="293"/>
    <n v="188"/>
    <n v="2084"/>
    <n v="208"/>
    <n v="250"/>
    <n v="374"/>
    <n v="310"/>
    <n v="150"/>
    <n v="0"/>
    <n v="273"/>
    <n v="187"/>
    <n v="298"/>
    <n v="200"/>
    <n v="2250"/>
    <n v="2418"/>
  </r>
  <r>
    <x v="26"/>
    <n v="1982"/>
    <n v="14.32"/>
    <n v="238"/>
    <n v="410"/>
    <n v="222"/>
    <n v="8.15"/>
    <n v="375"/>
    <n v="135"/>
    <n v="283"/>
    <n v="70.319999999999993"/>
    <n v="128"/>
    <n v="38.74"/>
    <n v="0"/>
    <n v="16.59"/>
    <n v="209"/>
    <n v="170"/>
    <n v="86"/>
    <n v="29.79"/>
    <n v="296"/>
    <d v="1899-12-30T00:05:47"/>
    <n v="322"/>
    <n v="2159"/>
    <x v="11"/>
    <x v="25"/>
    <n v="0"/>
    <n v="238"/>
    <n v="222"/>
    <n v="375"/>
    <n v="283"/>
    <n v="128"/>
    <n v="0"/>
    <n v="209"/>
    <n v="86"/>
    <n v="296"/>
    <n v="322"/>
    <n v="2159"/>
    <n v="238"/>
    <n v="222"/>
    <n v="375"/>
    <n v="283"/>
    <n v="128"/>
    <n v="0"/>
    <n v="209"/>
    <n v="86"/>
    <n v="296"/>
    <n v="322"/>
    <n v="2159"/>
    <n v="2418"/>
  </r>
  <r>
    <x v="26"/>
    <n v="1982"/>
    <n v="14.25"/>
    <n v="246"/>
    <n v="375"/>
    <n v="167"/>
    <n v="7.6"/>
    <n v="343"/>
    <n v="140"/>
    <n v="317"/>
    <n v="69.8"/>
    <n v="139"/>
    <m/>
    <n v="0"/>
    <n v="19.100000000000001"/>
    <n v="255"/>
    <n v="170"/>
    <n v="86"/>
    <n v="28.74"/>
    <n v="282"/>
    <d v="1899-12-30T00:05:53"/>
    <n v="292"/>
    <n v="2127"/>
    <x v="19"/>
    <x v="35"/>
    <n v="0"/>
    <n v="246"/>
    <n v="167"/>
    <n v="343"/>
    <n v="317"/>
    <n v="139"/>
    <n v="0"/>
    <n v="255"/>
    <n v="86"/>
    <n v="282"/>
    <n v="293"/>
    <n v="2128"/>
    <n v="246"/>
    <n v="167"/>
    <n v="343"/>
    <n v="317"/>
    <n v="139"/>
    <n v="0"/>
    <n v="255"/>
    <n v="86"/>
    <n v="282"/>
    <n v="293"/>
    <n v="2128"/>
    <n v="2418"/>
  </r>
  <r>
    <x v="26"/>
    <n v="1982"/>
    <n v="15.25"/>
    <n v="134"/>
    <n v="391"/>
    <n v="191"/>
    <n v="8.1"/>
    <n v="372"/>
    <n v="125"/>
    <n v="218"/>
    <n v="74.44"/>
    <n v="57"/>
    <m/>
    <n v="0"/>
    <n v="18.53"/>
    <n v="245"/>
    <m/>
    <n v="0"/>
    <n v="28.7"/>
    <n v="281"/>
    <d v="1899-12-30T00:06:14"/>
    <n v="211"/>
    <n v="1709"/>
    <x v="20"/>
    <x v="36"/>
    <n v="0"/>
    <n v="134"/>
    <n v="191"/>
    <n v="372"/>
    <n v="218"/>
    <n v="57"/>
    <n v="0"/>
    <n v="245"/>
    <n v="0"/>
    <n v="281"/>
    <n v="210"/>
    <n v="1708"/>
    <n v="134"/>
    <n v="191"/>
    <n v="372"/>
    <n v="218"/>
    <n v="57"/>
    <n v="0"/>
    <n v="245"/>
    <n v="0"/>
    <n v="281"/>
    <n v="210"/>
    <n v="1708"/>
    <n v="2418"/>
  </r>
  <r>
    <x v="27"/>
    <n v="1980"/>
    <n v="14.19"/>
    <n v="254"/>
    <n v="305"/>
    <n v="72"/>
    <n v="7.2"/>
    <n v="319"/>
    <n v="135"/>
    <n v="283"/>
    <n v="69.760000000000005"/>
    <n v="140"/>
    <m/>
    <n v="0"/>
    <n v="16.920000000000002"/>
    <n v="215"/>
    <m/>
    <n v="0"/>
    <n v="22.74"/>
    <n v="198"/>
    <d v="1899-12-30T06:08:00"/>
    <n v="232"/>
    <n v="1713"/>
    <x v="21"/>
    <x v="35"/>
    <n v="0"/>
    <n v="254"/>
    <n v="72"/>
    <n v="319"/>
    <n v="283"/>
    <n v="140"/>
    <n v="0"/>
    <n v="215"/>
    <n v="0"/>
    <n v="198"/>
    <n v="0"/>
    <n v="1481"/>
    <n v="254"/>
    <n v="72"/>
    <n v="319"/>
    <n v="283"/>
    <n v="140"/>
    <n v="0"/>
    <n v="215"/>
    <n v="0"/>
    <n v="198"/>
    <n v="0"/>
    <n v="1481"/>
    <n v="1481"/>
  </r>
  <r>
    <x v="28"/>
    <n v="1977"/>
    <n v="13.41"/>
    <n v="363"/>
    <n v="471"/>
    <n v="328"/>
    <n v="8.5500000000000007"/>
    <n v="399"/>
    <n v="155"/>
    <n v="426"/>
    <n v="65.099999999999994"/>
    <n v="252"/>
    <n v="24.17"/>
    <n v="85"/>
    <n v="21.69"/>
    <n v="304"/>
    <n v="180"/>
    <n v="103"/>
    <n v="27.12"/>
    <n v="259"/>
    <d v="1899-12-30T00:05:48"/>
    <n v="314"/>
    <n v="2833"/>
    <x v="20"/>
    <x v="22"/>
    <n v="0"/>
    <n v="363"/>
    <n v="328"/>
    <n v="399"/>
    <n v="426"/>
    <n v="252"/>
    <n v="85"/>
    <n v="304"/>
    <n v="103"/>
    <n v="259"/>
    <n v="315"/>
    <n v="2834"/>
    <n v="363"/>
    <n v="328"/>
    <n v="399"/>
    <n v="426"/>
    <n v="252"/>
    <n v="85"/>
    <n v="304"/>
    <n v="103"/>
    <n v="259"/>
    <n v="315"/>
    <n v="2834"/>
    <n v="3162"/>
  </r>
  <r>
    <x v="28"/>
    <n v="1977"/>
    <n v="13.16"/>
    <n v="402"/>
    <n v="472"/>
    <n v="330"/>
    <n v="9.26"/>
    <n v="441"/>
    <n v="160"/>
    <n v="464"/>
    <n v="65"/>
    <n v="255"/>
    <n v="22.84"/>
    <n v="147"/>
    <n v="24.47"/>
    <n v="357"/>
    <n v="150"/>
    <n v="54"/>
    <n v="26.91"/>
    <n v="256"/>
    <d v="1899-12-30T00:05:29"/>
    <n v="405"/>
    <n v="3111"/>
    <x v="21"/>
    <x v="23"/>
    <n v="0"/>
    <n v="402"/>
    <n v="330"/>
    <n v="441"/>
    <n v="464"/>
    <n v="255"/>
    <n v="147"/>
    <n v="357"/>
    <n v="54"/>
    <n v="256"/>
    <n v="404"/>
    <n v="3110"/>
    <n v="402"/>
    <n v="330"/>
    <n v="441"/>
    <n v="464"/>
    <n v="255"/>
    <n v="147"/>
    <n v="357"/>
    <n v="54"/>
    <n v="256"/>
    <n v="404"/>
    <n v="3110"/>
    <n v="3162"/>
  </r>
  <r>
    <x v="28"/>
    <n v="1977"/>
    <n v="13.26"/>
    <n v="387"/>
    <n v="456"/>
    <n v="301"/>
    <n v="8.4700000000000006"/>
    <n v="394"/>
    <n v="160"/>
    <n v="464"/>
    <n v="68.400000000000006"/>
    <n v="170"/>
    <n v="24.66"/>
    <n v="67"/>
    <n v="20.39"/>
    <n v="279"/>
    <n v="150"/>
    <n v="54"/>
    <n v="23.8"/>
    <n v="213"/>
    <d v="1899-12-30T00:05:44"/>
    <n v="333"/>
    <n v="2662"/>
    <x v="22"/>
    <x v="24"/>
    <n v="0"/>
    <n v="387"/>
    <n v="301"/>
    <n v="394"/>
    <n v="464"/>
    <n v="170"/>
    <n v="67"/>
    <n v="279"/>
    <n v="54"/>
    <n v="213"/>
    <n v="333"/>
    <n v="2662"/>
    <n v="387"/>
    <n v="301"/>
    <n v="394"/>
    <n v="464"/>
    <n v="170"/>
    <n v="67"/>
    <n v="279"/>
    <n v="54"/>
    <n v="213"/>
    <n v="333"/>
    <n v="2662"/>
    <n v="3162"/>
  </r>
  <r>
    <x v="28"/>
    <n v="1977"/>
    <n v="14.18"/>
    <n v="255"/>
    <n v="421"/>
    <n v="240"/>
    <n v="9.14"/>
    <n v="434"/>
    <n v="150"/>
    <n v="389"/>
    <n v="68.150000000000006"/>
    <n v="175"/>
    <m/>
    <n v="0"/>
    <n v="23.34"/>
    <n v="335"/>
    <m/>
    <n v="0"/>
    <n v="20.309999999999999"/>
    <n v="166"/>
    <d v="1899-12-30T00:06:03"/>
    <n v="249"/>
    <n v="2243"/>
    <x v="1"/>
    <x v="36"/>
    <n v="0"/>
    <n v="255"/>
    <n v="240"/>
    <n v="434"/>
    <n v="389"/>
    <n v="175"/>
    <n v="0"/>
    <n v="335"/>
    <n v="0"/>
    <n v="166"/>
    <n v="252"/>
    <n v="2246"/>
    <n v="255"/>
    <n v="240"/>
    <n v="434"/>
    <n v="389"/>
    <n v="175"/>
    <n v="0"/>
    <n v="335"/>
    <n v="0"/>
    <n v="166"/>
    <n v="252"/>
    <n v="2246"/>
    <n v="3162"/>
  </r>
  <r>
    <x v="29"/>
    <m/>
    <n v="13.7"/>
    <n v="321"/>
    <n v="483"/>
    <n v="350"/>
    <n v="7.77"/>
    <n v="353"/>
    <n v="140"/>
    <n v="317"/>
    <n v="65.7"/>
    <n v="236"/>
    <n v="23"/>
    <n v="139"/>
    <n v="20.420000000000002"/>
    <n v="280"/>
    <n v="170"/>
    <n v="86"/>
    <n v="35.770000000000003"/>
    <n v="381"/>
    <d v="1899-12-30T00:05:46"/>
    <n v="325"/>
    <n v="2788"/>
    <x v="5"/>
    <x v="12"/>
    <n v="0"/>
    <n v="321"/>
    <n v="350"/>
    <n v="353"/>
    <n v="317"/>
    <n v="236"/>
    <n v="139"/>
    <n v="280"/>
    <n v="86"/>
    <n v="381"/>
    <n v="324"/>
    <n v="2787"/>
    <n v="321"/>
    <n v="350"/>
    <n v="353"/>
    <n v="317"/>
    <n v="236"/>
    <n v="139"/>
    <n v="280"/>
    <n v="86"/>
    <n v="381"/>
    <n v="324"/>
    <n v="2787"/>
    <n v="3081"/>
  </r>
  <r>
    <x v="29"/>
    <m/>
    <n v="13.4"/>
    <n v="365"/>
    <n v="459"/>
    <n v="306"/>
    <n v="8.06"/>
    <n v="370"/>
    <n v="150"/>
    <n v="389"/>
    <n v="63.9"/>
    <n v="286"/>
    <n v="23.2"/>
    <n v="141"/>
    <n v="17.34"/>
    <n v="223"/>
    <n v="120"/>
    <n v="15"/>
    <n v="23.5"/>
    <n v="209"/>
    <d v="1899-12-30T00:05:23"/>
    <n v="435"/>
    <n v="2739"/>
    <x v="6"/>
    <x v="12"/>
    <n v="0"/>
    <n v="365"/>
    <n v="306"/>
    <n v="370"/>
    <n v="389"/>
    <n v="286"/>
    <n v="129"/>
    <n v="223"/>
    <n v="15"/>
    <n v="209"/>
    <n v="435"/>
    <n v="2727"/>
    <n v="365"/>
    <n v="306"/>
    <n v="370"/>
    <n v="389"/>
    <n v="286"/>
    <n v="129"/>
    <n v="223"/>
    <n v="15"/>
    <n v="209"/>
    <n v="435"/>
    <n v="2727"/>
    <n v="3081"/>
  </r>
  <r>
    <x v="30"/>
    <n v="1991"/>
    <n v="12.37"/>
    <n v="536"/>
    <n v="527"/>
    <n v="435"/>
    <n v="8.3699999999999992"/>
    <n v="388"/>
    <n v="175"/>
    <n v="585"/>
    <n v="60.29"/>
    <n v="399"/>
    <n v="20.8"/>
    <n v="272"/>
    <n v="24.17"/>
    <n v="351"/>
    <n v="290"/>
    <n v="333"/>
    <n v="38.4"/>
    <n v="419"/>
    <d v="1899-12-30T00:05:23"/>
    <n v="434"/>
    <n v="4152"/>
    <x v="18"/>
    <x v="34"/>
    <n v="0"/>
    <n v="536"/>
    <n v="435"/>
    <n v="388"/>
    <n v="585"/>
    <n v="399"/>
    <n v="272"/>
    <n v="351"/>
    <n v="333"/>
    <n v="419"/>
    <n v="435"/>
    <n v="4153"/>
    <n v="536"/>
    <n v="435"/>
    <n v="388"/>
    <n v="585"/>
    <n v="399"/>
    <n v="272"/>
    <n v="351"/>
    <n v="333"/>
    <n v="419"/>
    <n v="435"/>
    <n v="4153"/>
    <n v="4194"/>
  </r>
  <r>
    <x v="30"/>
    <n v="1991"/>
    <n v="13.31"/>
    <n v="379"/>
    <n v="471"/>
    <n v="328"/>
    <n v="7.8"/>
    <n v="354"/>
    <n v="155"/>
    <n v="426"/>
    <n v="61.49"/>
    <n v="359"/>
    <n v="22.74"/>
    <n v="152"/>
    <n v="24.09"/>
    <n v="350"/>
    <n v="240"/>
    <n v="220"/>
    <n v="34.06"/>
    <n v="357"/>
    <d v="1899-12-30T00:05:15"/>
    <n v="478"/>
    <n v="3403"/>
    <x v="14"/>
    <x v="16"/>
    <n v="0"/>
    <n v="379"/>
    <n v="328"/>
    <n v="354"/>
    <n v="426"/>
    <n v="359"/>
    <n v="152"/>
    <n v="350"/>
    <n v="220"/>
    <n v="357"/>
    <n v="476"/>
    <n v="3401"/>
    <n v="379"/>
    <n v="328"/>
    <n v="354"/>
    <n v="426"/>
    <n v="359"/>
    <n v="152"/>
    <n v="350"/>
    <n v="220"/>
    <n v="357"/>
    <n v="476"/>
    <n v="3401"/>
    <n v="4194"/>
  </r>
  <r>
    <x v="31"/>
    <n v="1988"/>
    <n v="13.53"/>
    <n v="346"/>
    <n v="466"/>
    <n v="319"/>
    <n v="6.71"/>
    <n v="290"/>
    <n v="140"/>
    <n v="317"/>
    <n v="69.97"/>
    <n v="135"/>
    <n v="24.4"/>
    <n v="76"/>
    <n v="13.62"/>
    <n v="155"/>
    <n v="140"/>
    <n v="40"/>
    <n v="24.1"/>
    <n v="217"/>
    <d v="1899-12-30T00:05:36"/>
    <n v="370"/>
    <n v="2265"/>
    <x v="14"/>
    <x v="32"/>
    <n v="0"/>
    <n v="346"/>
    <n v="319"/>
    <n v="290"/>
    <n v="317"/>
    <n v="135"/>
    <n v="76"/>
    <n v="155"/>
    <n v="40"/>
    <n v="217"/>
    <n v="370"/>
    <n v="2265"/>
    <n v="346"/>
    <n v="319"/>
    <n v="290"/>
    <n v="317"/>
    <n v="135"/>
    <n v="76"/>
    <n v="155"/>
    <n v="40"/>
    <n v="217"/>
    <n v="370"/>
    <n v="2265"/>
    <n v="2265"/>
  </r>
  <r>
    <x v="32"/>
    <n v="1983"/>
    <n v="13.43"/>
    <n v="360"/>
    <n v="441"/>
    <n v="274"/>
    <n v="7.74"/>
    <n v="351"/>
    <n v="150"/>
    <n v="389"/>
    <n v="67.099999999999994"/>
    <n v="200"/>
    <n v="22.98"/>
    <n v="140"/>
    <n v="22.76"/>
    <n v="324"/>
    <n v="230"/>
    <n v="199"/>
    <n v="34.090000000000003"/>
    <n v="357"/>
    <d v="1899-12-30T00:05:54"/>
    <n v="288"/>
    <n v="2882"/>
    <x v="19"/>
    <x v="36"/>
    <n v="0"/>
    <n v="360"/>
    <n v="274"/>
    <n v="351"/>
    <n v="389"/>
    <n v="200"/>
    <n v="140"/>
    <n v="324"/>
    <n v="199"/>
    <n v="357"/>
    <n v="289"/>
    <n v="2883"/>
    <n v="360"/>
    <n v="274"/>
    <n v="351"/>
    <n v="389"/>
    <n v="200"/>
    <n v="140"/>
    <n v="324"/>
    <n v="199"/>
    <n v="357"/>
    <n v="289"/>
    <n v="2883"/>
    <n v="2883"/>
  </r>
  <r>
    <x v="33"/>
    <n v="1958"/>
    <m/>
    <n v="0"/>
    <n v="421"/>
    <n v="240"/>
    <n v="7.57"/>
    <n v="341"/>
    <n v="120"/>
    <n v="188"/>
    <n v="69.599999999999994"/>
    <n v="143"/>
    <m/>
    <n v="0"/>
    <n v="19.21"/>
    <n v="257"/>
    <n v="150"/>
    <n v="54"/>
    <n v="30.25"/>
    <n v="303"/>
    <d v="1899-12-30T00:05:15"/>
    <n v="476"/>
    <n v="2002"/>
    <x v="5"/>
    <x v="6"/>
    <n v="40"/>
    <n v="0"/>
    <n v="240"/>
    <n v="341"/>
    <n v="188"/>
    <n v="143"/>
    <n v="0"/>
    <n v="257"/>
    <n v="54"/>
    <n v="303"/>
    <n v="476"/>
    <n v="2002"/>
    <n v="0"/>
    <n v="306"/>
    <n v="392"/>
    <n v="225"/>
    <n v="252"/>
    <n v="0"/>
    <n v="294"/>
    <n v="73"/>
    <n v="340"/>
    <n v="561"/>
    <n v="2443"/>
    <n v="2877"/>
  </r>
  <r>
    <x v="33"/>
    <n v="1958"/>
    <n v="14.8"/>
    <n v="208"/>
    <n v="409"/>
    <n v="220"/>
    <n v="7.08"/>
    <n v="312"/>
    <n v="145"/>
    <n v="352"/>
    <n v="77"/>
    <n v="29"/>
    <m/>
    <n v="0"/>
    <n v="17.48"/>
    <n v="225"/>
    <n v="120"/>
    <n v="15"/>
    <n v="24.57"/>
    <n v="223"/>
    <m/>
    <n v="0"/>
    <n v="1584"/>
    <x v="8"/>
    <x v="9"/>
    <n v="40"/>
    <n v="181"/>
    <n v="220"/>
    <n v="312"/>
    <n v="352"/>
    <n v="26"/>
    <n v="0"/>
    <n v="225"/>
    <n v="15"/>
    <n v="224"/>
    <n v="0"/>
    <n v="1555"/>
    <n v="255"/>
    <n v="283"/>
    <n v="359"/>
    <n v="404"/>
    <n v="96"/>
    <n v="0"/>
    <n v="258"/>
    <n v="26"/>
    <n v="253"/>
    <n v="0"/>
    <n v="1934"/>
    <n v="2877"/>
  </r>
  <r>
    <x v="34"/>
    <n v="1983"/>
    <n v="13.9"/>
    <n v="293"/>
    <n v="435"/>
    <n v="264"/>
    <n v="7.18"/>
    <n v="318"/>
    <n v="145"/>
    <n v="352"/>
    <n v="72.58"/>
    <n v="86"/>
    <n v="26.12"/>
    <n v="24"/>
    <n v="15.94"/>
    <n v="197"/>
    <n v="180"/>
    <n v="103"/>
    <n v="16.75"/>
    <n v="118"/>
    <d v="1899-12-30T00:05:47"/>
    <n v="321"/>
    <n v="2076"/>
    <x v="10"/>
    <x v="19"/>
    <n v="35"/>
    <n v="293"/>
    <n v="264"/>
    <n v="318"/>
    <n v="352"/>
    <n v="86"/>
    <n v="24"/>
    <n v="197"/>
    <n v="103"/>
    <n v="118"/>
    <n v="321"/>
    <n v="2076"/>
    <n v="318"/>
    <n v="288"/>
    <n v="333"/>
    <n v="381"/>
    <n v="133"/>
    <n v="31"/>
    <n v="201"/>
    <n v="109"/>
    <n v="121"/>
    <n v="334"/>
    <n v="2249"/>
    <n v="2445"/>
  </r>
  <r>
    <x v="34"/>
    <n v="1983"/>
    <n v="14.34"/>
    <n v="235"/>
    <n v="419"/>
    <n v="237"/>
    <n v="7.02"/>
    <n v="308"/>
    <n v="140"/>
    <n v="317"/>
    <n v="70.959999999999994"/>
    <n v="116"/>
    <n v="24.85"/>
    <n v="59"/>
    <n v="16.12"/>
    <n v="200"/>
    <n v="170"/>
    <n v="86"/>
    <n v="18.510000000000002"/>
    <n v="141"/>
    <d v="1899-12-30T00:06:19"/>
    <n v="191"/>
    <n v="1890"/>
    <x v="16"/>
    <x v="20"/>
    <n v="35"/>
    <n v="235"/>
    <n v="237"/>
    <n v="308"/>
    <n v="317"/>
    <n v="116"/>
    <n v="60"/>
    <n v="200"/>
    <n v="86"/>
    <n v="141"/>
    <n v="191"/>
    <n v="1891"/>
    <n v="258"/>
    <n v="259"/>
    <n v="324"/>
    <n v="345"/>
    <n v="167"/>
    <n v="70"/>
    <n v="205"/>
    <n v="91"/>
    <n v="144"/>
    <n v="203"/>
    <n v="2066"/>
    <n v="2445"/>
  </r>
  <r>
    <x v="34"/>
    <n v="1983"/>
    <n v="14.58"/>
    <n v="206"/>
    <n v="454"/>
    <n v="297"/>
    <n v="7.16"/>
    <n v="317"/>
    <n v="135"/>
    <n v="283"/>
    <n v="68.44"/>
    <n v="169"/>
    <n v="31.51"/>
    <n v="0"/>
    <n v="15.8"/>
    <n v="194"/>
    <n v="180"/>
    <n v="103"/>
    <n v="17.239999999999998"/>
    <n v="125"/>
    <d v="1899-12-30T00:05:46"/>
    <n v="322"/>
    <n v="2016"/>
    <x v="17"/>
    <x v="21"/>
    <n v="35"/>
    <n v="206"/>
    <n v="297"/>
    <n v="317"/>
    <n v="283"/>
    <n v="169"/>
    <n v="0"/>
    <n v="194"/>
    <n v="103"/>
    <n v="125"/>
    <n v="322"/>
    <n v="2016"/>
    <n v="229"/>
    <n v="323"/>
    <n v="332"/>
    <n v="310"/>
    <n v="226"/>
    <n v="0"/>
    <n v="198"/>
    <n v="109"/>
    <n v="127"/>
    <n v="336"/>
    <n v="2190"/>
    <n v="2445"/>
  </r>
  <r>
    <x v="35"/>
    <n v="1976"/>
    <n v="15.35"/>
    <n v="124"/>
    <n v="431"/>
    <n v="257"/>
    <n v="7.25"/>
    <n v="322"/>
    <n v="140"/>
    <n v="317"/>
    <n v="85.18"/>
    <n v="0"/>
    <n v="25.42"/>
    <n v="41"/>
    <n v="17.53"/>
    <n v="226"/>
    <n v="220"/>
    <n v="179"/>
    <n v="21.15"/>
    <n v="177"/>
    <d v="1899-12-30T00:07:17"/>
    <n v="39"/>
    <n v="1682"/>
    <x v="10"/>
    <x v="5"/>
    <n v="40"/>
    <n v="124"/>
    <n v="257"/>
    <n v="322"/>
    <n v="317"/>
    <n v="0"/>
    <n v="42"/>
    <n v="226"/>
    <n v="179"/>
    <n v="177"/>
    <n v="39"/>
    <n v="1683"/>
    <n v="191"/>
    <n v="326"/>
    <n v="370"/>
    <n v="367"/>
    <n v="0"/>
    <n v="85"/>
    <n v="259"/>
    <n v="214"/>
    <n v="202"/>
    <n v="82"/>
    <n v="2096"/>
    <n v="2494"/>
  </r>
  <r>
    <x v="35"/>
    <n v="1976"/>
    <n v="15.04"/>
    <n v="155"/>
    <n v="414"/>
    <n v="229"/>
    <n v="7.28"/>
    <n v="324"/>
    <n v="145"/>
    <n v="352"/>
    <n v="74.459999999999994"/>
    <n v="57"/>
    <n v="25.54"/>
    <n v="38"/>
    <n v="20.9"/>
    <n v="289"/>
    <n v="220"/>
    <n v="179"/>
    <n v="21.27"/>
    <n v="178"/>
    <d v="1899-12-30T00:07:07"/>
    <n v="57"/>
    <n v="1858"/>
    <x v="16"/>
    <x v="6"/>
    <n v="40"/>
    <n v="155"/>
    <n v="229"/>
    <n v="324"/>
    <n v="352"/>
    <n v="57"/>
    <n v="39"/>
    <n v="289"/>
    <n v="179"/>
    <n v="178"/>
    <n v="57"/>
    <n v="1859"/>
    <n v="226"/>
    <n v="292"/>
    <n v="372"/>
    <n v="404"/>
    <n v="142"/>
    <n v="80"/>
    <n v="329"/>
    <n v="214"/>
    <n v="203"/>
    <n v="105"/>
    <n v="2367"/>
    <n v="2494"/>
  </r>
  <r>
    <x v="35"/>
    <n v="1976"/>
    <n v="14.95"/>
    <n v="165"/>
    <n v="421"/>
    <n v="240"/>
    <n v="7.15"/>
    <n v="316"/>
    <n v="140"/>
    <n v="317"/>
    <n v="75.56"/>
    <n v="43"/>
    <n v="27.38"/>
    <n v="4"/>
    <n v="21"/>
    <n v="291"/>
    <n v="220"/>
    <n v="179"/>
    <n v="25.75"/>
    <n v="240"/>
    <d v="1899-12-30T00:07:05"/>
    <n v="61"/>
    <n v="1856"/>
    <x v="17"/>
    <x v="7"/>
    <n v="40"/>
    <n v="165"/>
    <n v="240"/>
    <n v="316"/>
    <n v="317"/>
    <n v="43"/>
    <n v="4"/>
    <n v="291"/>
    <n v="179"/>
    <n v="240"/>
    <n v="61"/>
    <n v="1856"/>
    <n v="238"/>
    <n v="306"/>
    <n v="364"/>
    <n v="367"/>
    <n v="121"/>
    <n v="26"/>
    <n v="331"/>
    <n v="214"/>
    <n v="271"/>
    <n v="111"/>
    <n v="2349"/>
    <n v="2494"/>
  </r>
  <r>
    <x v="36"/>
    <n v="1983"/>
    <n v="13.1"/>
    <n v="412"/>
    <n v="493"/>
    <n v="369"/>
    <n v="6.73"/>
    <n v="291"/>
    <m/>
    <m/>
    <n v="67.87"/>
    <n v="182"/>
    <n v="23.99"/>
    <n v="93"/>
    <n v="16.170000000000002"/>
    <n v="201"/>
    <m/>
    <m/>
    <n v="17.91"/>
    <n v="133"/>
    <d v="1899-12-30T00:07:21"/>
    <n v="32"/>
    <n v="1713"/>
    <x v="13"/>
    <x v="25"/>
    <n v="0"/>
    <n v="412"/>
    <n v="369"/>
    <n v="291"/>
    <n v="0"/>
    <n v="182"/>
    <n v="93"/>
    <n v="201"/>
    <n v="0"/>
    <n v="133"/>
    <n v="32"/>
    <n v="1713"/>
    <n v="412"/>
    <n v="369"/>
    <n v="291"/>
    <n v="0"/>
    <n v="182"/>
    <n v="93"/>
    <n v="201"/>
    <n v="0"/>
    <n v="133"/>
    <n v="32"/>
    <n v="1713"/>
    <n v="1713"/>
  </r>
  <r>
    <x v="37"/>
    <m/>
    <n v="13.1"/>
    <n v="451"/>
    <n v="471"/>
    <n v="328"/>
    <n v="8.56"/>
    <n v="400"/>
    <n v="145"/>
    <n v="352"/>
    <n v="63"/>
    <n v="317"/>
    <n v="23.33"/>
    <n v="134"/>
    <n v="18.89"/>
    <n v="251"/>
    <n v="200"/>
    <n v="140"/>
    <n v="32.32"/>
    <n v="332"/>
    <m/>
    <n v="0"/>
    <n v="2705"/>
    <x v="8"/>
    <x v="12"/>
    <n v="0"/>
    <n v="412"/>
    <n v="328"/>
    <n v="400"/>
    <n v="352"/>
    <n v="313"/>
    <n v="122"/>
    <n v="251"/>
    <n v="140"/>
    <n v="332"/>
    <n v="0"/>
    <n v="2650"/>
    <n v="412"/>
    <n v="328"/>
    <n v="400"/>
    <n v="352"/>
    <n v="313"/>
    <n v="122"/>
    <n v="251"/>
    <n v="140"/>
    <n v="332"/>
    <n v="0"/>
    <n v="2650"/>
    <n v="3422"/>
  </r>
  <r>
    <x v="37"/>
    <m/>
    <n v="13.4"/>
    <n v="365"/>
    <n v="513"/>
    <n v="407"/>
    <n v="9.14"/>
    <n v="434"/>
    <n v="165"/>
    <n v="504"/>
    <n v="63.1"/>
    <n v="310"/>
    <n v="21.2"/>
    <n v="244"/>
    <n v="17.03"/>
    <n v="217"/>
    <n v="190"/>
    <n v="121"/>
    <n v="29.22"/>
    <n v="289"/>
    <d v="1899-12-30T00:05:33"/>
    <n v="385"/>
    <n v="3276"/>
    <x v="0"/>
    <x v="12"/>
    <n v="0"/>
    <n v="365"/>
    <n v="407"/>
    <n v="434"/>
    <n v="504"/>
    <n v="310"/>
    <n v="244"/>
    <n v="217"/>
    <n v="121"/>
    <n v="288"/>
    <n v="385"/>
    <n v="3275"/>
    <n v="365"/>
    <n v="407"/>
    <n v="434"/>
    <n v="504"/>
    <n v="310"/>
    <n v="244"/>
    <n v="217"/>
    <n v="121"/>
    <n v="288"/>
    <n v="385"/>
    <n v="3275"/>
    <n v="3422"/>
  </r>
  <r>
    <x v="38"/>
    <n v="1970"/>
    <n v="13.67"/>
    <n v="321"/>
    <n v="427"/>
    <n v="250"/>
    <n v="8.66"/>
    <n v="406"/>
    <n v="135"/>
    <n v="283"/>
    <n v="65.83"/>
    <n v="231"/>
    <m/>
    <n v="0"/>
    <n v="21.73"/>
    <n v="304"/>
    <n v="200"/>
    <n v="140"/>
    <n v="27.69"/>
    <n v="267"/>
    <d v="1899-12-30T00:05:32"/>
    <n v="390"/>
    <n v="2592"/>
    <x v="2"/>
    <x v="22"/>
    <n v="0"/>
    <n v="325"/>
    <n v="250"/>
    <n v="406"/>
    <n v="283"/>
    <n v="233"/>
    <n v="0"/>
    <n v="305"/>
    <n v="140"/>
    <n v="267"/>
    <n v="390"/>
    <n v="2599"/>
    <n v="325"/>
    <n v="250"/>
    <n v="406"/>
    <n v="283"/>
    <n v="233"/>
    <n v="0"/>
    <n v="305"/>
    <n v="140"/>
    <n v="267"/>
    <n v="390"/>
    <n v="2599"/>
    <n v="3255"/>
  </r>
  <r>
    <x v="38"/>
    <n v="1970"/>
    <n v="13.78"/>
    <n v="309"/>
    <n v="452"/>
    <n v="294"/>
    <n v="8.94"/>
    <n v="422"/>
    <n v="135"/>
    <n v="283"/>
    <n v="66.3"/>
    <n v="221"/>
    <m/>
    <n v="0"/>
    <n v="16.96"/>
    <n v="216"/>
    <n v="180"/>
    <n v="103"/>
    <n v="26"/>
    <n v="243"/>
    <m/>
    <n v="0"/>
    <n v="2091"/>
    <x v="3"/>
    <x v="23"/>
    <n v="0"/>
    <n v="309"/>
    <n v="294"/>
    <n v="422"/>
    <n v="283"/>
    <n v="221"/>
    <n v="0"/>
    <n v="216"/>
    <n v="103"/>
    <n v="243"/>
    <n v="0"/>
    <n v="2091"/>
    <n v="309"/>
    <n v="294"/>
    <n v="422"/>
    <n v="283"/>
    <n v="221"/>
    <n v="0"/>
    <n v="216"/>
    <n v="103"/>
    <n v="243"/>
    <n v="0"/>
    <n v="2091"/>
    <n v="3255"/>
  </r>
  <r>
    <x v="38"/>
    <n v="1970"/>
    <n v="13.39"/>
    <n v="365"/>
    <n v="445"/>
    <n v="281"/>
    <n v="8.52"/>
    <n v="397"/>
    <n v="140"/>
    <n v="317"/>
    <n v="64.599999999999994"/>
    <n v="266"/>
    <m/>
    <n v="0"/>
    <n v="21.11"/>
    <n v="293"/>
    <n v="230"/>
    <n v="199"/>
    <n v="26.38"/>
    <n v="249"/>
    <d v="1899-12-30T00:05:41"/>
    <n v="348"/>
    <n v="2715"/>
    <x v="4"/>
    <x v="24"/>
    <n v="0"/>
    <n v="367"/>
    <n v="281"/>
    <n v="397"/>
    <n v="317"/>
    <n v="266"/>
    <n v="0"/>
    <n v="293"/>
    <n v="199"/>
    <n v="249"/>
    <n v="347"/>
    <n v="2716"/>
    <n v="367"/>
    <n v="281"/>
    <n v="397"/>
    <n v="317"/>
    <n v="266"/>
    <n v="0"/>
    <n v="293"/>
    <n v="199"/>
    <n v="249"/>
    <n v="347"/>
    <n v="2716"/>
    <n v="3255"/>
  </r>
  <r>
    <x v="38"/>
    <n v="1970"/>
    <n v="13.6"/>
    <n v="335"/>
    <n v="443"/>
    <n v="278"/>
    <n v="8.19"/>
    <n v="378"/>
    <n v="140"/>
    <n v="317"/>
    <n v="64.599999999999994"/>
    <n v="266"/>
    <n v="27.8"/>
    <n v="2"/>
    <n v="22.29"/>
    <n v="315"/>
    <n v="200"/>
    <n v="140"/>
    <n v="28.42"/>
    <n v="277"/>
    <d v="1899-12-30T00:05:16"/>
    <n v="472"/>
    <n v="2780"/>
    <x v="6"/>
    <x v="35"/>
    <n v="0"/>
    <n v="335"/>
    <n v="278"/>
    <n v="378"/>
    <n v="317"/>
    <n v="266"/>
    <n v="1"/>
    <n v="315"/>
    <n v="140"/>
    <n v="277"/>
    <n v="471"/>
    <n v="2778"/>
    <n v="335"/>
    <n v="278"/>
    <n v="378"/>
    <n v="317"/>
    <n v="266"/>
    <n v="1"/>
    <n v="315"/>
    <n v="140"/>
    <n v="277"/>
    <n v="471"/>
    <n v="2778"/>
    <n v="3255"/>
  </r>
  <r>
    <x v="38"/>
    <n v="1970"/>
    <n v="13.52"/>
    <n v="383"/>
    <n v="466"/>
    <n v="319"/>
    <n v="8.4"/>
    <n v="390"/>
    <n v="145"/>
    <n v="352"/>
    <n v="63.3"/>
    <n v="316"/>
    <n v="22.49"/>
    <n v="179"/>
    <n v="21.85"/>
    <n v="307"/>
    <n v="215"/>
    <n v="169"/>
    <n v="25.6"/>
    <n v="238"/>
    <d v="1899-12-30T00:05:25"/>
    <n v="425"/>
    <n v="3078"/>
    <x v="7"/>
    <x v="36"/>
    <n v="0"/>
    <n v="347"/>
    <n v="319"/>
    <n v="390"/>
    <n v="352"/>
    <n v="304"/>
    <n v="166"/>
    <n v="307"/>
    <n v="169"/>
    <n v="238"/>
    <n v="424"/>
    <n v="3016"/>
    <n v="347"/>
    <n v="319"/>
    <n v="390"/>
    <n v="352"/>
    <n v="304"/>
    <n v="166"/>
    <n v="307"/>
    <n v="169"/>
    <n v="238"/>
    <n v="424"/>
    <n v="3016"/>
    <n v="3255"/>
  </r>
  <r>
    <x v="38"/>
    <n v="1970"/>
    <n v="13.7"/>
    <n v="356"/>
    <n v="413"/>
    <n v="227"/>
    <n v="8.52"/>
    <n v="397"/>
    <n v="135"/>
    <n v="283"/>
    <n v="67"/>
    <n v="207"/>
    <m/>
    <n v="0"/>
    <n v="17.399999999999999"/>
    <n v="224"/>
    <n v="180"/>
    <n v="103"/>
    <n v="23.78"/>
    <n v="213"/>
    <d v="1899-12-30T00:05:53"/>
    <n v="294"/>
    <n v="2304"/>
    <x v="8"/>
    <x v="28"/>
    <n v="0"/>
    <n v="321"/>
    <n v="227"/>
    <n v="397"/>
    <n v="283"/>
    <n v="203"/>
    <n v="0"/>
    <n v="224"/>
    <n v="103"/>
    <n v="213"/>
    <n v="293"/>
    <n v="2264"/>
    <n v="321"/>
    <n v="227"/>
    <n v="397"/>
    <n v="283"/>
    <n v="203"/>
    <n v="0"/>
    <n v="224"/>
    <n v="103"/>
    <n v="213"/>
    <n v="293"/>
    <n v="2264"/>
    <n v="3255"/>
  </r>
  <r>
    <x v="38"/>
    <n v="1970"/>
    <n v="13"/>
    <n v="428"/>
    <n v="420"/>
    <n v="239"/>
    <n v="7.97"/>
    <n v="365"/>
    <n v="135"/>
    <n v="283"/>
    <n v="68.3"/>
    <n v="172"/>
    <n v="27"/>
    <n v="8"/>
    <n v="17.95"/>
    <n v="234"/>
    <n v="217"/>
    <n v="173"/>
    <n v="28.56"/>
    <n v="279"/>
    <d v="1899-12-30T00:06:17"/>
    <n v="199"/>
    <n v="2380"/>
    <x v="0"/>
    <x v="26"/>
    <n v="0"/>
    <n v="428"/>
    <n v="239"/>
    <n v="365"/>
    <n v="283"/>
    <n v="172"/>
    <n v="8"/>
    <n v="234"/>
    <n v="173"/>
    <n v="279"/>
    <n v="199"/>
    <n v="2380"/>
    <n v="428"/>
    <n v="239"/>
    <n v="365"/>
    <n v="283"/>
    <n v="172"/>
    <n v="8"/>
    <n v="234"/>
    <n v="173"/>
    <n v="279"/>
    <n v="199"/>
    <n v="2380"/>
    <n v="3255"/>
  </r>
  <r>
    <x v="39"/>
    <n v="1983"/>
    <n v="14.24"/>
    <n v="271"/>
    <n v="434"/>
    <n v="287"/>
    <n v="6.91"/>
    <n v="317"/>
    <n v="145"/>
    <n v="381"/>
    <n v="67.87"/>
    <n v="241"/>
    <n v="22.42"/>
    <n v="182"/>
    <n v="19.2"/>
    <n v="262"/>
    <n v="230"/>
    <n v="208"/>
    <n v="28.43"/>
    <n v="282"/>
    <d v="1899-12-30T00:06:51"/>
    <n v="104"/>
    <n v="2535"/>
    <x v="15"/>
    <x v="18"/>
    <n v="35"/>
    <n v="248"/>
    <n v="262"/>
    <n v="302"/>
    <n v="352"/>
    <n v="182"/>
    <n v="170"/>
    <n v="257"/>
    <n v="199"/>
    <n v="277"/>
    <n v="95"/>
    <n v="2344"/>
    <n v="271"/>
    <n v="287"/>
    <n v="317"/>
    <n v="381"/>
    <n v="241"/>
    <n v="184"/>
    <n v="262"/>
    <n v="208"/>
    <n v="282"/>
    <n v="104"/>
    <n v="2537"/>
    <n v="4089"/>
  </r>
  <r>
    <x v="39"/>
    <n v="1983"/>
    <n v="14.8"/>
    <n v="181"/>
    <n v="468"/>
    <n v="323"/>
    <n v="7.35"/>
    <n v="328"/>
    <n v="140"/>
    <n v="317"/>
    <n v="69.02"/>
    <n v="156"/>
    <n v="22.54"/>
    <n v="163"/>
    <n v="18.84"/>
    <n v="250"/>
    <n v="240"/>
    <n v="220"/>
    <n v="28.25"/>
    <n v="275"/>
    <d v="1899-12-30T00:06:09"/>
    <n v="228"/>
    <n v="2441"/>
    <x v="10"/>
    <x v="19"/>
    <n v="35"/>
    <n v="181"/>
    <n v="323"/>
    <n v="328"/>
    <n v="317"/>
    <n v="156"/>
    <n v="163"/>
    <n v="250"/>
    <n v="220"/>
    <n v="275"/>
    <n v="228"/>
    <n v="2441"/>
    <n v="202"/>
    <n v="350"/>
    <n v="344"/>
    <n v="345"/>
    <n v="212"/>
    <n v="177"/>
    <n v="255"/>
    <n v="229"/>
    <n v="280"/>
    <n v="240"/>
    <n v="2634"/>
    <n v="4089"/>
  </r>
  <r>
    <x v="39"/>
    <n v="1983"/>
    <n v="14.06"/>
    <n v="271"/>
    <n v="441"/>
    <n v="274"/>
    <n v="7.4"/>
    <n v="331"/>
    <n v="145"/>
    <n v="352"/>
    <n v="65.42"/>
    <n v="244"/>
    <n v="21.75"/>
    <n v="207"/>
    <n v="20.96"/>
    <n v="290"/>
    <n v="230"/>
    <n v="199"/>
    <n v="30.54"/>
    <n v="307"/>
    <d v="1899-12-30T00:05:55"/>
    <n v="285"/>
    <n v="2760"/>
    <x v="16"/>
    <x v="20"/>
    <n v="35"/>
    <n v="271"/>
    <n v="274"/>
    <n v="331"/>
    <n v="352"/>
    <n v="244"/>
    <n v="209"/>
    <n v="290"/>
    <n v="199"/>
    <n v="307"/>
    <n v="285"/>
    <n v="2762"/>
    <n v="295"/>
    <n v="299"/>
    <n v="347"/>
    <n v="381"/>
    <n v="308"/>
    <n v="224"/>
    <n v="296"/>
    <n v="208"/>
    <n v="312"/>
    <n v="298"/>
    <n v="2968"/>
    <n v="4089"/>
  </r>
  <r>
    <x v="39"/>
    <n v="1983"/>
    <n v="14.63"/>
    <n v="200"/>
    <n v="456"/>
    <n v="301"/>
    <n v="7.46"/>
    <n v="334"/>
    <n v="140"/>
    <n v="317"/>
    <n v="71.239999999999995"/>
    <n v="110"/>
    <n v="22.44"/>
    <n v="168"/>
    <n v="20.2"/>
    <n v="276"/>
    <n v="230"/>
    <n v="199"/>
    <n v="30.53"/>
    <n v="307"/>
    <d v="1899-12-30T00:06:00"/>
    <n v="264"/>
    <n v="2476"/>
    <x v="17"/>
    <x v="21"/>
    <n v="35"/>
    <n v="200"/>
    <n v="301"/>
    <n v="334"/>
    <n v="317"/>
    <n v="110"/>
    <n v="168"/>
    <n v="276"/>
    <n v="199"/>
    <n v="307"/>
    <n v="264"/>
    <n v="2476"/>
    <n v="223"/>
    <n v="326"/>
    <n v="350"/>
    <n v="345"/>
    <n v="161"/>
    <n v="183"/>
    <n v="281"/>
    <n v="208"/>
    <n v="312"/>
    <n v="277"/>
    <n v="2666"/>
    <n v="4089"/>
  </r>
  <r>
    <x v="39"/>
    <n v="1983"/>
    <n v="13.1"/>
    <n v="412"/>
    <n v="431"/>
    <n v="257"/>
    <n v="7.36"/>
    <n v="328"/>
    <n v="135"/>
    <n v="283"/>
    <n v="61.4"/>
    <n v="362"/>
    <n v="22.8"/>
    <n v="149"/>
    <n v="22.76"/>
    <n v="324"/>
    <n v="220"/>
    <n v="179"/>
    <n v="30.38"/>
    <n v="305"/>
    <d v="1899-12-30T00:05:42"/>
    <n v="342"/>
    <n v="2941"/>
    <x v="12"/>
    <x v="22"/>
    <n v="0"/>
    <n v="412"/>
    <n v="257"/>
    <n v="328"/>
    <n v="283"/>
    <n v="362"/>
    <n v="149"/>
    <n v="324"/>
    <n v="179"/>
    <n v="305"/>
    <n v="342"/>
    <n v="2941"/>
    <n v="412"/>
    <n v="257"/>
    <n v="328"/>
    <n v="283"/>
    <n v="362"/>
    <n v="149"/>
    <n v="324"/>
    <n v="179"/>
    <n v="305"/>
    <n v="342"/>
    <n v="2941"/>
    <n v="4089"/>
  </r>
  <r>
    <x v="39"/>
    <n v="1983"/>
    <n v="12.87"/>
    <n v="449"/>
    <n v="475"/>
    <n v="335"/>
    <n v="8.15"/>
    <n v="375"/>
    <n v="145"/>
    <n v="352"/>
    <n v="61.47"/>
    <n v="360"/>
    <n v="21.87"/>
    <n v="202"/>
    <n v="23.75"/>
    <n v="343"/>
    <n v="200"/>
    <n v="140"/>
    <n v="34.15"/>
    <n v="358"/>
    <d v="1899-12-30T00:05:12"/>
    <n v="492"/>
    <n v="3406"/>
    <x v="11"/>
    <x v="35"/>
    <n v="0"/>
    <n v="449"/>
    <n v="335"/>
    <n v="375"/>
    <n v="352"/>
    <n v="360"/>
    <n v="202"/>
    <n v="343"/>
    <n v="140"/>
    <n v="358"/>
    <n v="492"/>
    <n v="3406"/>
    <n v="449"/>
    <n v="335"/>
    <n v="375"/>
    <n v="352"/>
    <n v="360"/>
    <n v="202"/>
    <n v="343"/>
    <n v="140"/>
    <n v="358"/>
    <n v="492"/>
    <n v="3406"/>
    <n v="4089"/>
  </r>
  <r>
    <x v="39"/>
    <n v="1983"/>
    <n v="13.14"/>
    <n v="405"/>
    <n v="465"/>
    <n v="317"/>
    <n v="7.93"/>
    <n v="362"/>
    <n v="155"/>
    <n v="426"/>
    <n v="62.54"/>
    <n v="327"/>
    <n v="22.76"/>
    <n v="151"/>
    <n v="24.96"/>
    <n v="366"/>
    <n v="200"/>
    <n v="140"/>
    <n v="33.79"/>
    <n v="353"/>
    <d v="1899-12-30T00:05:23"/>
    <n v="434"/>
    <n v="3281"/>
    <x v="20"/>
    <x v="28"/>
    <n v="0"/>
    <n v="405"/>
    <n v="317"/>
    <n v="362"/>
    <n v="426"/>
    <n v="327"/>
    <n v="151"/>
    <n v="366"/>
    <n v="140"/>
    <n v="353"/>
    <n v="435"/>
    <n v="3282"/>
    <n v="405"/>
    <n v="317"/>
    <n v="362"/>
    <n v="426"/>
    <n v="327"/>
    <n v="151"/>
    <n v="366"/>
    <n v="140"/>
    <n v="353"/>
    <n v="435"/>
    <n v="3282"/>
    <n v="4089"/>
  </r>
  <r>
    <x v="39"/>
    <n v="1983"/>
    <n v="13.22"/>
    <n v="393"/>
    <n v="469"/>
    <n v="324"/>
    <n v="7.6"/>
    <n v="343"/>
    <n v="150"/>
    <n v="389"/>
    <n v="66.84"/>
    <n v="207"/>
    <n v="22.65"/>
    <n v="157"/>
    <n v="22.99"/>
    <n v="329"/>
    <n v="207"/>
    <n v="153"/>
    <n v="33.659999999999997"/>
    <n v="351"/>
    <d v="1899-12-30T00:06:23"/>
    <n v="178"/>
    <n v="2646"/>
    <x v="21"/>
    <x v="13"/>
    <n v="0"/>
    <n v="393"/>
    <n v="324"/>
    <n v="343"/>
    <n v="389"/>
    <n v="207"/>
    <n v="157"/>
    <n v="329"/>
    <n v="153"/>
    <n v="351"/>
    <n v="178"/>
    <n v="2824"/>
    <n v="393"/>
    <n v="324"/>
    <n v="343"/>
    <n v="389"/>
    <n v="207"/>
    <n v="157"/>
    <n v="329"/>
    <n v="153"/>
    <n v="351"/>
    <n v="178"/>
    <n v="2824"/>
    <n v="4089"/>
  </r>
  <r>
    <x v="39"/>
    <n v="1983"/>
    <n v="13.72"/>
    <n v="318"/>
    <n v="449"/>
    <n v="288"/>
    <n v="7.63"/>
    <n v="344"/>
    <n v="150"/>
    <n v="389"/>
    <n v="66.400000000000006"/>
    <n v="218"/>
    <n v="22.28"/>
    <n v="178"/>
    <n v="25.8"/>
    <n v="383"/>
    <n v="210"/>
    <n v="159"/>
    <n v="33.700000000000003"/>
    <n v="352"/>
    <d v="1899-12-30T00:05:44"/>
    <n v="333"/>
    <n v="2962"/>
    <x v="22"/>
    <x v="26"/>
    <n v="0"/>
    <n v="318"/>
    <n v="288"/>
    <n v="344"/>
    <n v="389"/>
    <n v="218"/>
    <n v="178"/>
    <n v="383"/>
    <n v="159"/>
    <n v="352"/>
    <n v="333"/>
    <n v="2962"/>
    <n v="318"/>
    <n v="288"/>
    <n v="344"/>
    <n v="389"/>
    <n v="218"/>
    <n v="178"/>
    <n v="383"/>
    <n v="159"/>
    <n v="352"/>
    <n v="333"/>
    <n v="2962"/>
    <n v="4089"/>
  </r>
  <r>
    <x v="39"/>
    <n v="1983"/>
    <n v="13"/>
    <n v="428"/>
    <n v="490"/>
    <n v="363"/>
    <n v="7.39"/>
    <n v="330"/>
    <n v="140"/>
    <n v="317"/>
    <n v="64.97"/>
    <n v="256"/>
    <n v="22.34"/>
    <n v="174"/>
    <n v="24.3"/>
    <n v="354"/>
    <n v="220"/>
    <n v="179"/>
    <n v="31.31"/>
    <n v="318"/>
    <d v="1899-12-30T00:05:38"/>
    <n v="361"/>
    <n v="3080"/>
    <x v="18"/>
    <x v="11"/>
    <n v="0"/>
    <n v="428"/>
    <n v="363"/>
    <n v="330"/>
    <n v="317"/>
    <n v="256"/>
    <n v="174"/>
    <n v="354"/>
    <n v="179"/>
    <n v="318"/>
    <n v="361"/>
    <n v="3080"/>
    <n v="428"/>
    <n v="363"/>
    <n v="330"/>
    <n v="317"/>
    <n v="256"/>
    <n v="174"/>
    <n v="354"/>
    <n v="179"/>
    <n v="318"/>
    <n v="361"/>
    <n v="3080"/>
    <n v="4089"/>
  </r>
  <r>
    <x v="39"/>
    <n v="1983"/>
    <n v="12.28"/>
    <n v="552"/>
    <n v="526"/>
    <n v="433"/>
    <n v="7.85"/>
    <n v="357"/>
    <n v="145"/>
    <n v="352"/>
    <n v="61.68"/>
    <n v="353"/>
    <n v="20.91"/>
    <n v="264"/>
    <n v="23.88"/>
    <n v="346"/>
    <n v="220"/>
    <n v="179"/>
    <n v="33.69"/>
    <n v="351"/>
    <d v="1899-12-30T00:05:30"/>
    <n v="398"/>
    <n v="3585"/>
    <x v="14"/>
    <x v="14"/>
    <n v="0"/>
    <n v="552"/>
    <n v="433"/>
    <n v="357"/>
    <n v="352"/>
    <n v="353"/>
    <n v="264"/>
    <n v="346"/>
    <n v="179"/>
    <n v="351"/>
    <n v="399"/>
    <n v="3586"/>
    <n v="552"/>
    <n v="433"/>
    <n v="357"/>
    <n v="352"/>
    <n v="353"/>
    <n v="264"/>
    <n v="346"/>
    <n v="179"/>
    <n v="351"/>
    <n v="399"/>
    <n v="3586"/>
    <n v="4089"/>
  </r>
  <r>
    <x v="39"/>
    <n v="1983"/>
    <n v="12.85"/>
    <n v="453"/>
    <n v="482"/>
    <n v="348"/>
    <n v="8.19"/>
    <n v="378"/>
    <n v="155"/>
    <n v="426"/>
    <n v="61.82"/>
    <n v="349"/>
    <n v="21.2"/>
    <n v="244"/>
    <n v="25.62"/>
    <n v="379"/>
    <n v="215"/>
    <n v="169"/>
    <n v="34.880000000000003"/>
    <n v="368"/>
    <d v="1899-12-30T00:05:33"/>
    <n v="380"/>
    <n v="3494"/>
    <x v="1"/>
    <x v="15"/>
    <n v="0"/>
    <n v="453"/>
    <n v="348"/>
    <n v="378"/>
    <n v="426"/>
    <n v="349"/>
    <n v="244"/>
    <n v="379"/>
    <n v="169"/>
    <n v="368"/>
    <n v="385"/>
    <n v="3499"/>
    <n v="453"/>
    <n v="348"/>
    <n v="378"/>
    <n v="426"/>
    <n v="349"/>
    <n v="244"/>
    <n v="379"/>
    <n v="169"/>
    <n v="368"/>
    <n v="385"/>
    <n v="3499"/>
    <n v="4089"/>
  </r>
  <r>
    <x v="39"/>
    <n v="1983"/>
    <n v="12.8"/>
    <n v="461"/>
    <n v="483"/>
    <n v="350"/>
    <n v="7.86"/>
    <n v="358"/>
    <n v="150"/>
    <n v="389"/>
    <n v="59.83"/>
    <n v="412"/>
    <n v="21.31"/>
    <n v="230"/>
    <n v="25.03"/>
    <n v="367"/>
    <n v="224"/>
    <n v="179"/>
    <n v="34.24"/>
    <n v="359"/>
    <d v="1899-12-30T00:05:04"/>
    <n v="537"/>
    <n v="3642"/>
    <x v="2"/>
    <x v="30"/>
    <n v="0"/>
    <n v="461"/>
    <n v="350"/>
    <n v="358"/>
    <n v="389"/>
    <n v="414"/>
    <n v="237"/>
    <n v="368"/>
    <n v="187"/>
    <n v="359"/>
    <n v="537"/>
    <n v="3660"/>
    <n v="461"/>
    <n v="350"/>
    <n v="358"/>
    <n v="389"/>
    <n v="414"/>
    <n v="237"/>
    <n v="368"/>
    <n v="187"/>
    <n v="359"/>
    <n v="537"/>
    <n v="3660"/>
    <n v="4089"/>
  </r>
  <r>
    <x v="39"/>
    <n v="1983"/>
    <n v="12.59"/>
    <n v="497"/>
    <n v="542"/>
    <n v="465"/>
    <n v="8.76"/>
    <n v="411"/>
    <n v="150"/>
    <n v="389"/>
    <n v="59.7"/>
    <n v="420"/>
    <n v="21"/>
    <n v="258"/>
    <n v="24.29"/>
    <n v="353"/>
    <n v="232"/>
    <n v="203"/>
    <n v="26.66"/>
    <n v="252"/>
    <d v="1899-12-30T00:05:13"/>
    <n v="487"/>
    <n v="3735"/>
    <x v="3"/>
    <x v="31"/>
    <n v="0"/>
    <n v="497"/>
    <n v="465"/>
    <n v="411"/>
    <n v="389"/>
    <n v="419"/>
    <n v="258"/>
    <n v="353"/>
    <n v="203"/>
    <n v="252"/>
    <n v="487"/>
    <n v="3734"/>
    <n v="497"/>
    <n v="465"/>
    <n v="411"/>
    <n v="389"/>
    <n v="419"/>
    <n v="258"/>
    <n v="353"/>
    <n v="203"/>
    <n v="252"/>
    <n v="487"/>
    <n v="3734"/>
    <n v="4089"/>
  </r>
  <r>
    <x v="39"/>
    <n v="1983"/>
    <n v="12.79"/>
    <n v="461"/>
    <n v="499"/>
    <n v="380"/>
    <n v="8.23"/>
    <n v="380"/>
    <n v="130"/>
    <n v="250"/>
    <n v="58.7"/>
    <n v="454"/>
    <n v="23.28"/>
    <n v="124"/>
    <n v="23.8"/>
    <n v="344"/>
    <n v="230"/>
    <n v="199"/>
    <n v="25.61"/>
    <n v="238"/>
    <d v="1899-12-30T00:05:04"/>
    <n v="537"/>
    <n v="3367"/>
    <x v="4"/>
    <x v="32"/>
    <n v="0"/>
    <n v="463"/>
    <n v="380"/>
    <n v="380"/>
    <n v="250"/>
    <n v="454"/>
    <n v="125"/>
    <n v="344"/>
    <n v="199"/>
    <n v="238"/>
    <n v="537"/>
    <n v="3370"/>
    <n v="463"/>
    <n v="380"/>
    <n v="380"/>
    <n v="250"/>
    <n v="454"/>
    <n v="125"/>
    <n v="344"/>
    <n v="199"/>
    <n v="238"/>
    <n v="537"/>
    <n v="3370"/>
    <n v="4089"/>
  </r>
  <r>
    <x v="39"/>
    <n v="1983"/>
    <n v="12.8"/>
    <n v="461"/>
    <n v="515"/>
    <n v="411"/>
    <n v="7.05"/>
    <n v="310"/>
    <n v="135"/>
    <n v="283"/>
    <n v="59.7"/>
    <n v="419"/>
    <n v="23.2"/>
    <n v="129"/>
    <n v="19.25"/>
    <n v="258"/>
    <n v="190"/>
    <n v="121"/>
    <n v="22.86"/>
    <n v="200"/>
    <d v="1899-12-30T00:05:14"/>
    <n v="482"/>
    <n v="3074"/>
    <x v="5"/>
    <x v="33"/>
    <n v="0"/>
    <n v="461"/>
    <n v="411"/>
    <n v="310"/>
    <n v="283"/>
    <n v="419"/>
    <n v="129"/>
    <n v="258"/>
    <n v="121"/>
    <n v="200"/>
    <n v="482"/>
    <n v="3074"/>
    <n v="461"/>
    <n v="411"/>
    <n v="310"/>
    <n v="283"/>
    <n v="419"/>
    <n v="129"/>
    <n v="258"/>
    <n v="121"/>
    <n v="200"/>
    <n v="482"/>
    <n v="3074"/>
    <n v="4089"/>
  </r>
  <r>
    <x v="40"/>
    <n v="1970"/>
    <n v="15"/>
    <n v="159"/>
    <n v="389"/>
    <n v="188"/>
    <n v="6.99"/>
    <n v="307"/>
    <n v="130"/>
    <n v="250"/>
    <n v="72.900000000000006"/>
    <n v="81"/>
    <n v="32.299999999999997"/>
    <n v="0"/>
    <n v="15.13"/>
    <n v="182"/>
    <n v="200"/>
    <n v="140"/>
    <n v="17.46"/>
    <n v="127"/>
    <d v="1899-12-30T00:06:30"/>
    <n v="155"/>
    <n v="2417"/>
    <x v="12"/>
    <x v="2"/>
    <n v="45"/>
    <n v="159"/>
    <n v="188"/>
    <n v="307"/>
    <n v="250"/>
    <n v="81"/>
    <n v="0"/>
    <n v="182"/>
    <n v="140"/>
    <n v="127"/>
    <n v="155"/>
    <n v="1589"/>
    <n v="287"/>
    <n v="288"/>
    <n v="390"/>
    <n v="338"/>
    <n v="228"/>
    <n v="0"/>
    <n v="239"/>
    <n v="199"/>
    <n v="167"/>
    <n v="281"/>
    <n v="2417"/>
    <n v="2445"/>
  </r>
  <r>
    <x v="40"/>
    <n v="1970"/>
    <n v="15.19"/>
    <n v="140"/>
    <n v="383"/>
    <n v="179"/>
    <n v="7.44"/>
    <n v="333"/>
    <n v="120"/>
    <n v="188"/>
    <n v="76.760000000000005"/>
    <n v="29"/>
    <n v="37.1"/>
    <n v="0"/>
    <n v="14.2"/>
    <n v="166"/>
    <n v="200"/>
    <n v="140"/>
    <n v="22.21"/>
    <n v="191"/>
    <d v="1899-12-30T00:06:22"/>
    <n v="182"/>
    <n v="1548"/>
    <x v="18"/>
    <x v="18"/>
    <n v="35"/>
    <n v="140"/>
    <n v="179"/>
    <n v="333"/>
    <n v="188"/>
    <n v="29"/>
    <n v="0"/>
    <n v="166"/>
    <n v="140"/>
    <n v="191"/>
    <n v="181"/>
    <n v="1547"/>
    <n v="159"/>
    <n v="198"/>
    <n v="349"/>
    <n v="206"/>
    <n v="62"/>
    <n v="0"/>
    <n v="169"/>
    <n v="145"/>
    <n v="195"/>
    <n v="193"/>
    <n v="1676"/>
    <n v="2445"/>
  </r>
  <r>
    <x v="41"/>
    <m/>
    <n v="14.23"/>
    <n v="280"/>
    <n v="421"/>
    <n v="240"/>
    <n v="7.8"/>
    <n v="354"/>
    <n v="130"/>
    <n v="250"/>
    <n v="61.9"/>
    <n v="351"/>
    <n v="23.92"/>
    <n v="107"/>
    <n v="19.760000000000002"/>
    <n v="268"/>
    <m/>
    <n v="0"/>
    <n v="29.58"/>
    <n v="293"/>
    <d v="1899-12-30T00:05:29"/>
    <n v="405"/>
    <n v="2548"/>
    <x v="9"/>
    <x v="12"/>
    <n v="0"/>
    <n v="249"/>
    <n v="240"/>
    <n v="354"/>
    <n v="250"/>
    <n v="346"/>
    <n v="96"/>
    <n v="268"/>
    <n v="0"/>
    <n v="293"/>
    <n v="404"/>
    <n v="2500"/>
    <n v="249"/>
    <n v="240"/>
    <n v="354"/>
    <n v="250"/>
    <n v="346"/>
    <n v="96"/>
    <n v="268"/>
    <n v="0"/>
    <n v="293"/>
    <n v="404"/>
    <n v="2500"/>
    <n v="2500"/>
  </r>
  <r>
    <x v="42"/>
    <n v="1981"/>
    <n v="13.9"/>
    <n v="293"/>
    <n v="439"/>
    <n v="271"/>
    <n v="8.19"/>
    <n v="378"/>
    <n v="120"/>
    <n v="188"/>
    <n v="67.11"/>
    <n v="200"/>
    <n v="23.91"/>
    <n v="96"/>
    <n v="18.72"/>
    <n v="248"/>
    <m/>
    <n v="0"/>
    <n v="24.57"/>
    <n v="224"/>
    <d v="1899-12-30T00:05:59"/>
    <n v="268"/>
    <m/>
    <x v="14"/>
    <x v="26"/>
    <n v="0"/>
    <n v="293"/>
    <n v="271"/>
    <n v="378"/>
    <n v="188"/>
    <n v="200"/>
    <n v="96"/>
    <n v="248"/>
    <n v="0"/>
    <n v="224"/>
    <n v="268"/>
    <n v="2166"/>
    <n v="293"/>
    <n v="271"/>
    <n v="378"/>
    <n v="188"/>
    <n v="200"/>
    <n v="96"/>
    <n v="248"/>
    <n v="0"/>
    <n v="224"/>
    <n v="268"/>
    <n v="2166"/>
    <n v="2207"/>
  </r>
  <r>
    <x v="42"/>
    <n v="1981"/>
    <n v="14.05"/>
    <n v="272"/>
    <n v="432"/>
    <n v="259"/>
    <n v="7.11"/>
    <n v="314"/>
    <n v="125"/>
    <n v="218"/>
    <n v="71.41"/>
    <n v="107"/>
    <m/>
    <n v="0"/>
    <n v="19.32"/>
    <n v="259"/>
    <m/>
    <n v="0"/>
    <n v="23.35"/>
    <n v="207"/>
    <d v="1899-12-30T00:06:15"/>
    <n v="205"/>
    <n v="1841"/>
    <x v="1"/>
    <x v="11"/>
    <n v="0"/>
    <n v="272"/>
    <n v="259"/>
    <n v="314"/>
    <n v="218"/>
    <n v="107"/>
    <n v="0"/>
    <n v="259"/>
    <n v="0"/>
    <n v="207"/>
    <n v="206"/>
    <n v="1842"/>
    <n v="272"/>
    <n v="259"/>
    <n v="314"/>
    <n v="218"/>
    <n v="107"/>
    <n v="0"/>
    <n v="259"/>
    <n v="0"/>
    <n v="207"/>
    <n v="206"/>
    <n v="1842"/>
    <n v="2207"/>
  </r>
  <r>
    <x v="43"/>
    <m/>
    <n v="12.87"/>
    <n v="449"/>
    <n v="393"/>
    <n v="195"/>
    <m/>
    <n v="0"/>
    <m/>
    <n v="0"/>
    <m/>
    <n v="0"/>
    <m/>
    <n v="0"/>
    <m/>
    <n v="0"/>
    <m/>
    <n v="0"/>
    <m/>
    <n v="0"/>
    <m/>
    <n v="0"/>
    <n v="644"/>
    <x v="1"/>
    <x v="12"/>
    <n v="0"/>
    <n v="449"/>
    <n v="195"/>
    <n v="0"/>
    <n v="0"/>
    <n v="0"/>
    <n v="0"/>
    <n v="0"/>
    <n v="0"/>
    <n v="0"/>
    <n v="0"/>
    <n v="644"/>
    <n v="449"/>
    <n v="195"/>
    <n v="0"/>
    <n v="0"/>
    <n v="0"/>
    <n v="0"/>
    <n v="0"/>
    <n v="0"/>
    <n v="0"/>
    <n v="0"/>
    <n v="644"/>
    <n v="644"/>
  </r>
  <r>
    <x v="44"/>
    <m/>
    <n v="14.81"/>
    <n v="180"/>
    <n v="420"/>
    <n v="239"/>
    <n v="7.22"/>
    <n v="320"/>
    <n v="125"/>
    <n v="218"/>
    <n v="65.569999999999993"/>
    <n v="240"/>
    <n v="39"/>
    <n v="0"/>
    <n v="12.64"/>
    <n v="138"/>
    <m/>
    <n v="0"/>
    <n v="21.57"/>
    <n v="183"/>
    <m/>
    <n v="0"/>
    <n v="1518"/>
    <x v="1"/>
    <x v="12"/>
    <n v="0"/>
    <n v="180"/>
    <n v="239"/>
    <n v="320"/>
    <n v="218"/>
    <n v="240"/>
    <n v="0"/>
    <n v="138"/>
    <n v="0"/>
    <n v="183"/>
    <n v="0"/>
    <n v="1518"/>
    <n v="180"/>
    <n v="239"/>
    <n v="320"/>
    <n v="218"/>
    <n v="240"/>
    <n v="0"/>
    <n v="138"/>
    <n v="0"/>
    <n v="183"/>
    <n v="0"/>
    <n v="1518"/>
    <n v="1518"/>
  </r>
  <r>
    <x v="45"/>
    <m/>
    <n v="13.4"/>
    <n v="365"/>
    <n v="437"/>
    <n v="267"/>
    <n v="9.7799999999999994"/>
    <n v="472"/>
    <n v="150"/>
    <n v="389"/>
    <n v="79.2"/>
    <n v="9"/>
    <n v="27.1"/>
    <n v="7"/>
    <n v="23.41"/>
    <n v="336"/>
    <m/>
    <n v="0"/>
    <n v="30.9"/>
    <n v="312"/>
    <m/>
    <n v="0"/>
    <n v="2157"/>
    <x v="5"/>
    <x v="12"/>
    <n v="0"/>
    <n v="365"/>
    <n v="267"/>
    <n v="472"/>
    <n v="389"/>
    <n v="9"/>
    <n v="7"/>
    <n v="337"/>
    <n v="0"/>
    <n v="312"/>
    <n v="0"/>
    <n v="2158"/>
    <n v="365"/>
    <n v="267"/>
    <n v="472"/>
    <n v="389"/>
    <n v="9"/>
    <n v="7"/>
    <n v="337"/>
    <n v="0"/>
    <n v="312"/>
    <n v="0"/>
    <n v="2158"/>
    <n v="2282"/>
  </r>
  <r>
    <x v="45"/>
    <m/>
    <n v="13.6"/>
    <n v="335"/>
    <n v="431"/>
    <n v="257"/>
    <n v="8.31"/>
    <n v="385"/>
    <n v="150"/>
    <n v="389"/>
    <n v="72.8"/>
    <n v="83"/>
    <n v="26.1"/>
    <n v="31"/>
    <n v="22.22"/>
    <n v="314"/>
    <n v="120"/>
    <n v="15"/>
    <n v="32.14"/>
    <n v="329"/>
    <m/>
    <n v="0"/>
    <n v="2138"/>
    <x v="6"/>
    <x v="12"/>
    <n v="0"/>
    <n v="335"/>
    <n v="257"/>
    <n v="385"/>
    <n v="389"/>
    <n v="83"/>
    <n v="25"/>
    <n v="314"/>
    <n v="15"/>
    <n v="329"/>
    <n v="0"/>
    <n v="2132"/>
    <n v="335"/>
    <n v="257"/>
    <n v="385"/>
    <n v="389"/>
    <n v="83"/>
    <n v="25"/>
    <n v="314"/>
    <n v="15"/>
    <n v="329"/>
    <n v="0"/>
    <n v="2132"/>
    <n v="2282"/>
  </r>
  <r>
    <x v="46"/>
    <n v="1977"/>
    <n v="14.38"/>
    <n v="309"/>
    <n v="371"/>
    <n v="212"/>
    <n v="7.59"/>
    <n v="393"/>
    <n v="140"/>
    <n v="367"/>
    <n v="72.44"/>
    <n v="184"/>
    <m/>
    <n v="0"/>
    <n v="14.8"/>
    <n v="204"/>
    <m/>
    <n v="0"/>
    <n v="21.84"/>
    <n v="212"/>
    <d v="1899-12-30T00:07:20"/>
    <n v="75"/>
    <n v="1956"/>
    <x v="15"/>
    <x v="5"/>
    <n v="40"/>
    <n v="230"/>
    <n v="161"/>
    <n v="342"/>
    <n v="317"/>
    <n v="89"/>
    <n v="0"/>
    <n v="176"/>
    <n v="0"/>
    <n v="186"/>
    <n v="34"/>
    <n v="1535"/>
    <n v="309"/>
    <n v="212"/>
    <n v="393"/>
    <n v="367"/>
    <n v="184"/>
    <n v="0"/>
    <n v="204"/>
    <n v="0"/>
    <n v="212"/>
    <n v="75"/>
    <n v="1956"/>
    <n v="1956"/>
  </r>
  <r>
    <x v="47"/>
    <m/>
    <n v="13.15"/>
    <n v="443"/>
    <n v="501"/>
    <n v="384"/>
    <n v="9.4"/>
    <n v="450"/>
    <n v="155"/>
    <n v="426"/>
    <n v="71"/>
    <n v="117"/>
    <n v="23.35"/>
    <n v="134"/>
    <n v="23.9"/>
    <n v="346"/>
    <n v="140"/>
    <n v="40"/>
    <n v="27.17"/>
    <n v="259"/>
    <d v="1899-12-30T00:06:41"/>
    <n v="122"/>
    <n v="2721"/>
    <x v="9"/>
    <x v="12"/>
    <n v="0"/>
    <n v="404"/>
    <n v="384"/>
    <n v="450"/>
    <n v="426"/>
    <n v="115"/>
    <n v="121"/>
    <n v="346"/>
    <n v="40"/>
    <n v="260"/>
    <n v="122"/>
    <n v="2668"/>
    <n v="404"/>
    <n v="384"/>
    <n v="450"/>
    <n v="426"/>
    <n v="115"/>
    <n v="121"/>
    <n v="346"/>
    <n v="40"/>
    <n v="260"/>
    <n v="122"/>
    <n v="2668"/>
    <n v="2668"/>
  </r>
  <r>
    <x v="48"/>
    <n v="1989"/>
    <n v="13.12"/>
    <n v="409"/>
    <n v="420"/>
    <n v="239"/>
    <n v="7.37"/>
    <n v="329"/>
    <n v="145"/>
    <n v="352"/>
    <n v="60.59"/>
    <n v="389"/>
    <n v="22.75"/>
    <n v="152"/>
    <n v="18.79"/>
    <n v="249"/>
    <n v="150"/>
    <n v="54"/>
    <n v="24.88"/>
    <n v="228"/>
    <d v="1899-12-30T00:04:55"/>
    <n v="591"/>
    <n v="2992"/>
    <x v="14"/>
    <x v="33"/>
    <n v="0"/>
    <n v="409"/>
    <n v="239"/>
    <n v="329"/>
    <n v="352"/>
    <n v="389"/>
    <n v="152"/>
    <n v="249"/>
    <n v="54"/>
    <n v="228"/>
    <n v="589"/>
    <n v="2990"/>
    <n v="409"/>
    <n v="239"/>
    <n v="329"/>
    <n v="352"/>
    <n v="389"/>
    <n v="152"/>
    <n v="249"/>
    <n v="54"/>
    <n v="228"/>
    <n v="589"/>
    <n v="2990"/>
    <n v="3031"/>
  </r>
  <r>
    <x v="48"/>
    <n v="1989"/>
    <n v="13.53"/>
    <n v="346"/>
    <n v="403"/>
    <n v="211"/>
    <n v="7.54"/>
    <n v="339"/>
    <m/>
    <n v="0"/>
    <m/>
    <n v="0"/>
    <n v="23.09"/>
    <n v="134"/>
    <n v="20.399999999999999"/>
    <n v="280"/>
    <m/>
    <n v="0"/>
    <n v="24.15"/>
    <n v="218"/>
    <d v="1899-12-30T00:05:05"/>
    <n v="529"/>
    <n v="2057"/>
    <x v="1"/>
    <x v="34"/>
    <n v="0"/>
    <n v="346"/>
    <n v="211"/>
    <n v="339"/>
    <n v="0"/>
    <n v="0"/>
    <n v="134"/>
    <n v="280"/>
    <n v="0"/>
    <n v="218"/>
    <n v="531"/>
    <n v="2059"/>
    <n v="346"/>
    <n v="211"/>
    <n v="339"/>
    <n v="0"/>
    <n v="0"/>
    <n v="134"/>
    <n v="280"/>
    <n v="0"/>
    <n v="218"/>
    <n v="531"/>
    <n v="2059"/>
    <n v="3031"/>
  </r>
  <r>
    <x v="49"/>
    <n v="1982"/>
    <n v="14.12"/>
    <n v="263"/>
    <n v="421"/>
    <n v="240"/>
    <n v="9.2100000000000009"/>
    <n v="438"/>
    <n v="135"/>
    <n v="283"/>
    <n v="74.900000000000006"/>
    <n v="51"/>
    <m/>
    <n v="0"/>
    <n v="27.04"/>
    <n v="407"/>
    <m/>
    <n v="0"/>
    <n v="33.96"/>
    <n v="355"/>
    <m/>
    <n v="0"/>
    <n v="2037"/>
    <x v="16"/>
    <x v="19"/>
    <n v="35"/>
    <n v="263"/>
    <n v="240"/>
    <n v="438"/>
    <n v="283"/>
    <n v="51"/>
    <n v="0"/>
    <n v="407"/>
    <n v="0"/>
    <n v="355"/>
    <n v="0"/>
    <n v="2037"/>
    <n v="287"/>
    <n v="262"/>
    <n v="459"/>
    <n v="310"/>
    <n v="91"/>
    <n v="0"/>
    <n v="414"/>
    <n v="0"/>
    <n v="361"/>
    <n v="0"/>
    <n v="2184"/>
    <n v="2621"/>
  </r>
  <r>
    <x v="49"/>
    <n v="1982"/>
    <n v="14.03"/>
    <n v="275"/>
    <n v="465"/>
    <n v="317"/>
    <n v="8.9600000000000009"/>
    <n v="423"/>
    <n v="140"/>
    <n v="317"/>
    <n v="74.5"/>
    <n v="57"/>
    <m/>
    <n v="0"/>
    <n v="26.26"/>
    <n v="391"/>
    <n v="150"/>
    <n v="54"/>
    <n v="35.6"/>
    <n v="379"/>
    <d v="1899-12-30T00:06:57"/>
    <n v="79"/>
    <n v="2292"/>
    <x v="17"/>
    <x v="20"/>
    <n v="35"/>
    <n v="275"/>
    <n v="317"/>
    <n v="423"/>
    <n v="317"/>
    <n v="57"/>
    <n v="0"/>
    <n v="391"/>
    <n v="54"/>
    <n v="379"/>
    <n v="79"/>
    <n v="2292"/>
    <n v="300"/>
    <n v="345"/>
    <n v="443"/>
    <n v="345"/>
    <n v="98"/>
    <n v="0"/>
    <n v="399"/>
    <n v="59"/>
    <n v="385"/>
    <n v="88"/>
    <n v="2462"/>
    <n v="2621"/>
  </r>
  <r>
    <x v="49"/>
    <n v="1982"/>
    <n v="13.5"/>
    <n v="350"/>
    <n v="435"/>
    <n v="264"/>
    <n v="8.99"/>
    <n v="425"/>
    <n v="130"/>
    <n v="250"/>
    <n v="72.8"/>
    <n v="83"/>
    <m/>
    <n v="0"/>
    <n v="23.6"/>
    <n v="340"/>
    <m/>
    <n v="0"/>
    <n v="37.020000000000003"/>
    <n v="399"/>
    <d v="1899-12-30T00:07:17"/>
    <n v="39"/>
    <n v="2307"/>
    <x v="12"/>
    <x v="21"/>
    <n v="35"/>
    <n v="350"/>
    <n v="264"/>
    <n v="425"/>
    <n v="250"/>
    <n v="83"/>
    <n v="0"/>
    <n v="340"/>
    <n v="0"/>
    <n v="399"/>
    <n v="39"/>
    <n v="2150"/>
    <n v="376"/>
    <n v="288"/>
    <n v="445"/>
    <n v="270"/>
    <n v="129"/>
    <n v="0"/>
    <n v="347"/>
    <n v="0"/>
    <n v="406"/>
    <n v="46"/>
    <n v="2307"/>
    <n v="2621"/>
  </r>
  <r>
    <x v="49"/>
    <n v="1982"/>
    <n v="13.58"/>
    <n v="338"/>
    <n v="458"/>
    <n v="304"/>
    <n v="8.75"/>
    <n v="411"/>
    <n v="135"/>
    <n v="283"/>
    <n v="79.739999999999995"/>
    <n v="5"/>
    <m/>
    <n v="0"/>
    <n v="25.91"/>
    <n v="385"/>
    <m/>
    <n v="0"/>
    <n v="33.840000000000003"/>
    <n v="354"/>
    <m/>
    <n v="0"/>
    <n v="2080"/>
    <x v="10"/>
    <x v="18"/>
    <n v="35"/>
    <n v="338"/>
    <n v="304"/>
    <n v="411"/>
    <n v="283"/>
    <n v="5"/>
    <n v="0"/>
    <n v="385"/>
    <n v="0"/>
    <n v="354"/>
    <n v="0"/>
    <n v="2080"/>
    <n v="363"/>
    <n v="332"/>
    <n v="430"/>
    <n v="310"/>
    <n v="26"/>
    <n v="0"/>
    <n v="392"/>
    <n v="0"/>
    <n v="360"/>
    <n v="0"/>
    <n v="2213"/>
    <n v="2621"/>
  </r>
  <r>
    <x v="50"/>
    <m/>
    <n v="14.9"/>
    <n v="170"/>
    <n v="403"/>
    <n v="211"/>
    <n v="6.09"/>
    <n v="254"/>
    <n v="120"/>
    <n v="188"/>
    <n v="69.900000000000006"/>
    <n v="137"/>
    <n v="28.5"/>
    <n v="0"/>
    <n v="15.1"/>
    <n v="182"/>
    <m/>
    <n v="0"/>
    <n v="21.8"/>
    <n v="186"/>
    <d v="1899-12-30T00:05:37"/>
    <n v="366"/>
    <n v="1694"/>
    <x v="0"/>
    <x v="12"/>
    <n v="0"/>
    <n v="170"/>
    <n v="211"/>
    <n v="254"/>
    <n v="188"/>
    <n v="137"/>
    <n v="0"/>
    <n v="182"/>
    <n v="0"/>
    <n v="186"/>
    <n v="366"/>
    <n v="1694"/>
    <n v="170"/>
    <n v="211"/>
    <n v="254"/>
    <n v="188"/>
    <n v="137"/>
    <n v="0"/>
    <n v="182"/>
    <n v="0"/>
    <n v="186"/>
    <n v="366"/>
    <n v="1694"/>
    <n v="1694"/>
  </r>
  <r>
    <x v="51"/>
    <n v="1972"/>
    <n v="13.93"/>
    <n v="279"/>
    <n v="452"/>
    <n v="294"/>
    <n v="8.98"/>
    <n v="425"/>
    <n v="140"/>
    <n v="317"/>
    <n v="70.58"/>
    <n v="123"/>
    <m/>
    <n v="0"/>
    <n v="18.899999999999999"/>
    <n v="252"/>
    <n v="200"/>
    <n v="140"/>
    <n v="29.64"/>
    <n v="294"/>
    <d v="1899-12-30T00:06:47"/>
    <n v="105"/>
    <n v="2229"/>
    <x v="2"/>
    <x v="24"/>
    <n v="0"/>
    <n v="289"/>
    <n v="294"/>
    <n v="425"/>
    <n v="317"/>
    <n v="123"/>
    <n v="0"/>
    <n v="252"/>
    <n v="140"/>
    <n v="294"/>
    <n v="105"/>
    <n v="2239"/>
    <n v="289"/>
    <n v="294"/>
    <n v="425"/>
    <n v="317"/>
    <n v="123"/>
    <n v="0"/>
    <n v="252"/>
    <n v="140"/>
    <n v="294"/>
    <n v="105"/>
    <n v="2239"/>
    <n v="2239"/>
  </r>
  <r>
    <x v="51"/>
    <n v="1972"/>
    <n v="14.09"/>
    <n v="267"/>
    <n v="447"/>
    <n v="285"/>
    <n v="8.7899999999999991"/>
    <n v="413"/>
    <n v="130"/>
    <n v="250"/>
    <n v="70.900000000000006"/>
    <n v="118"/>
    <m/>
    <n v="0"/>
    <n v="17.690000000000001"/>
    <n v="229"/>
    <n v="150"/>
    <n v="54"/>
    <n v="26.68"/>
    <n v="253"/>
    <d v="1899-12-30T00:06:49"/>
    <n v="100"/>
    <n v="1969"/>
    <x v="3"/>
    <x v="25"/>
    <n v="0"/>
    <n v="267"/>
    <n v="285"/>
    <n v="413"/>
    <n v="250"/>
    <n v="117"/>
    <n v="0"/>
    <n v="229"/>
    <n v="54"/>
    <n v="253"/>
    <n v="100"/>
    <n v="1968"/>
    <n v="267"/>
    <n v="285"/>
    <n v="413"/>
    <n v="250"/>
    <n v="117"/>
    <n v="0"/>
    <n v="229"/>
    <n v="54"/>
    <n v="253"/>
    <n v="100"/>
    <n v="1968"/>
    <n v="2239"/>
  </r>
  <r>
    <x v="52"/>
    <n v="1975"/>
    <n v="13.94"/>
    <n v="287"/>
    <n v="422"/>
    <n v="242"/>
    <n v="8.5"/>
    <n v="396"/>
    <n v="135"/>
    <n v="283"/>
    <n v="72.099999999999994"/>
    <n v="95"/>
    <n v="24.59"/>
    <n v="69"/>
    <n v="21.7"/>
    <n v="304"/>
    <m/>
    <n v="0"/>
    <n v="29.16"/>
    <n v="287"/>
    <d v="1899-12-30T00:06:12"/>
    <n v="217"/>
    <n v="2180"/>
    <x v="22"/>
    <x v="22"/>
    <n v="0"/>
    <n v="287"/>
    <n v="242"/>
    <n v="396"/>
    <n v="283"/>
    <n v="95"/>
    <n v="69"/>
    <n v="304"/>
    <n v="0"/>
    <n v="287"/>
    <n v="217"/>
    <n v="2180"/>
    <n v="287"/>
    <n v="242"/>
    <n v="396"/>
    <n v="283"/>
    <n v="95"/>
    <n v="69"/>
    <n v="304"/>
    <n v="0"/>
    <n v="287"/>
    <n v="217"/>
    <n v="2180"/>
    <n v="2331"/>
  </r>
  <r>
    <x v="52"/>
    <n v="1975"/>
    <n v="14.1"/>
    <n v="266"/>
    <n v="464"/>
    <n v="315"/>
    <n v="8.4700000000000006"/>
    <n v="394"/>
    <n v="135"/>
    <n v="283"/>
    <n v="70.03"/>
    <n v="134"/>
    <n v="26.31"/>
    <n v="20"/>
    <n v="17.899999999999999"/>
    <n v="233"/>
    <m/>
    <n v="0"/>
    <n v="27.92"/>
    <n v="270"/>
    <d v="1899-12-30T00:06:02"/>
    <n v="258"/>
    <n v="2173"/>
    <x v="18"/>
    <x v="23"/>
    <n v="0"/>
    <n v="266"/>
    <n v="315"/>
    <n v="394"/>
    <n v="283"/>
    <n v="134"/>
    <n v="20"/>
    <n v="233"/>
    <n v="0"/>
    <n v="270"/>
    <n v="256"/>
    <n v="2171"/>
    <n v="266"/>
    <n v="315"/>
    <n v="394"/>
    <n v="283"/>
    <n v="134"/>
    <n v="20"/>
    <n v="233"/>
    <n v="0"/>
    <n v="270"/>
    <n v="256"/>
    <n v="2171"/>
    <n v="2331"/>
  </r>
  <r>
    <x v="53"/>
    <m/>
    <n v="14.9"/>
    <n v="170"/>
    <n v="362"/>
    <n v="147"/>
    <n v="6.04"/>
    <n v="251"/>
    <n v="110"/>
    <n v="131"/>
    <n v="68.599999999999994"/>
    <n v="165"/>
    <m/>
    <n v="0"/>
    <n v="14.15"/>
    <n v="165"/>
    <n v="180"/>
    <n v="103"/>
    <m/>
    <n v="0"/>
    <m/>
    <n v="0"/>
    <n v="1132"/>
    <x v="4"/>
    <x v="12"/>
    <n v="0"/>
    <n v="170"/>
    <n v="147"/>
    <n v="251"/>
    <n v="131"/>
    <n v="165"/>
    <n v="0"/>
    <n v="165"/>
    <n v="103"/>
    <n v="0"/>
    <n v="0"/>
    <n v="1132"/>
    <n v="170"/>
    <n v="147"/>
    <n v="251"/>
    <n v="131"/>
    <n v="165"/>
    <n v="0"/>
    <n v="165"/>
    <n v="103"/>
    <n v="0"/>
    <n v="0"/>
    <n v="1132"/>
    <n v="1891"/>
  </r>
  <r>
    <x v="53"/>
    <m/>
    <n v="15.4"/>
    <n v="120"/>
    <n v="345"/>
    <n v="123"/>
    <n v="5.67"/>
    <n v="230"/>
    <n v="115"/>
    <n v="159"/>
    <n v="71.900000000000006"/>
    <n v="98"/>
    <m/>
    <n v="0"/>
    <n v="12.81"/>
    <n v="141"/>
    <m/>
    <n v="0"/>
    <n v="17.46"/>
    <n v="127"/>
    <d v="1899-12-30T00:05:46"/>
    <n v="324"/>
    <n v="1322"/>
    <x v="5"/>
    <x v="12"/>
    <n v="0"/>
    <n v="120"/>
    <n v="123"/>
    <n v="230"/>
    <n v="159"/>
    <n v="98"/>
    <n v="0"/>
    <n v="141"/>
    <n v="0"/>
    <n v="127"/>
    <n v="324"/>
    <n v="1322"/>
    <n v="120"/>
    <n v="123"/>
    <n v="230"/>
    <n v="159"/>
    <n v="98"/>
    <n v="0"/>
    <n v="141"/>
    <n v="0"/>
    <n v="127"/>
    <n v="324"/>
    <n v="1322"/>
    <n v="1891"/>
  </r>
  <r>
    <x v="53"/>
    <m/>
    <n v="15.2"/>
    <n v="163"/>
    <n v="380"/>
    <n v="174"/>
    <n v="6.85"/>
    <n v="298"/>
    <n v="115"/>
    <n v="159"/>
    <n v="71"/>
    <n v="118"/>
    <m/>
    <n v="0"/>
    <n v="14.71"/>
    <n v="229"/>
    <m/>
    <n v="0"/>
    <n v="23.74"/>
    <n v="212"/>
    <d v="1899-12-30T00:05:23"/>
    <n v="435"/>
    <n v="1788"/>
    <x v="8"/>
    <x v="12"/>
    <n v="0"/>
    <n v="139"/>
    <n v="174"/>
    <n v="298"/>
    <n v="159"/>
    <n v="115"/>
    <n v="0"/>
    <n v="175"/>
    <n v="0"/>
    <n v="212"/>
    <n v="435"/>
    <n v="1707"/>
    <n v="139"/>
    <n v="174"/>
    <n v="298"/>
    <n v="159"/>
    <n v="115"/>
    <n v="0"/>
    <n v="175"/>
    <n v="0"/>
    <n v="212"/>
    <n v="435"/>
    <n v="1707"/>
    <n v="1891"/>
  </r>
  <r>
    <x v="54"/>
    <n v="1981"/>
    <n v="13.14"/>
    <n v="497"/>
    <n v="448"/>
    <n v="360"/>
    <n v="10.07"/>
    <n v="559"/>
    <n v="130"/>
    <n v="290"/>
    <n v="67.41"/>
    <n v="311"/>
    <n v="23.14"/>
    <n v="191"/>
    <n v="22.8"/>
    <n v="369"/>
    <n v="200"/>
    <n v="169"/>
    <n v="27.35"/>
    <n v="295"/>
    <d v="1899-12-30T00:06:57"/>
    <n v="133"/>
    <n v="3174"/>
    <x v="15"/>
    <x v="9"/>
    <n v="40"/>
    <n v="405"/>
    <n v="287"/>
    <n v="490"/>
    <n v="250"/>
    <n v="193"/>
    <n v="132"/>
    <n v="325"/>
    <n v="140"/>
    <n v="262"/>
    <n v="79"/>
    <n v="2563"/>
    <n v="497"/>
    <n v="360"/>
    <n v="559"/>
    <n v="290"/>
    <n v="311"/>
    <n v="193"/>
    <n v="369"/>
    <n v="169"/>
    <n v="295"/>
    <n v="133"/>
    <n v="3176"/>
    <n v="3245"/>
  </r>
  <r>
    <x v="54"/>
    <n v="1981"/>
    <n v="13.06"/>
    <n v="418"/>
    <n v="498"/>
    <n v="378"/>
    <n v="9.86"/>
    <n v="477"/>
    <n v="135"/>
    <n v="283"/>
    <n v="69.84"/>
    <n v="138"/>
    <n v="24.2"/>
    <n v="83"/>
    <n v="17.2"/>
    <n v="220"/>
    <m/>
    <n v="0"/>
    <n v="24.45"/>
    <n v="222"/>
    <m/>
    <n v="0"/>
    <n v="2219"/>
    <x v="10"/>
    <x v="10"/>
    <n v="35"/>
    <n v="418"/>
    <n v="378"/>
    <n v="477"/>
    <n v="283"/>
    <n v="138"/>
    <n v="84"/>
    <n v="220"/>
    <n v="0"/>
    <n v="222"/>
    <n v="0"/>
    <n v="2220"/>
    <n v="446"/>
    <n v="409"/>
    <n v="499"/>
    <n v="310"/>
    <n v="192"/>
    <n v="95"/>
    <n v="224"/>
    <n v="0"/>
    <n v="226"/>
    <n v="0"/>
    <n v="2401"/>
    <n v="3245"/>
  </r>
  <r>
    <x v="55"/>
    <n v="1988"/>
    <m/>
    <m/>
    <m/>
    <m/>
    <n v="6.78"/>
    <n v="294"/>
    <m/>
    <m/>
    <m/>
    <m/>
    <m/>
    <m/>
    <n v="17.73"/>
    <n v="230"/>
    <m/>
    <m/>
    <n v="19.82"/>
    <n v="159"/>
    <m/>
    <m/>
    <n v="683"/>
    <x v="13"/>
    <x v="26"/>
    <n v="0"/>
    <n v="0"/>
    <n v="0"/>
    <n v="294"/>
    <n v="0"/>
    <n v="0"/>
    <n v="0"/>
    <n v="230"/>
    <n v="0"/>
    <n v="159"/>
    <n v="0"/>
    <n v="683"/>
    <n v="0"/>
    <n v="0"/>
    <n v="294"/>
    <n v="0"/>
    <n v="0"/>
    <n v="0"/>
    <n v="230"/>
    <n v="0"/>
    <n v="159"/>
    <n v="0"/>
    <n v="683"/>
    <n v="683"/>
  </r>
  <r>
    <x v="56"/>
    <n v="1983"/>
    <n v="14.2"/>
    <n v="253"/>
    <n v="394"/>
    <n v="196"/>
    <n v="7.77"/>
    <n v="353"/>
    <n v="140"/>
    <n v="317"/>
    <n v="70.5"/>
    <n v="125"/>
    <m/>
    <n v="0"/>
    <n v="18.62"/>
    <n v="246"/>
    <m/>
    <n v="0"/>
    <n v="21.31"/>
    <n v="179"/>
    <d v="1899-12-30T00:05:58"/>
    <n v="272"/>
    <n v="1941"/>
    <x v="16"/>
    <x v="20"/>
    <n v="35"/>
    <n v="253"/>
    <n v="196"/>
    <n v="353"/>
    <n v="317"/>
    <n v="125"/>
    <n v="0"/>
    <n v="246"/>
    <n v="0"/>
    <n v="179"/>
    <n v="272"/>
    <n v="1941"/>
    <n v="276"/>
    <n v="215"/>
    <n v="369"/>
    <n v="345"/>
    <n v="177"/>
    <n v="0"/>
    <n v="251"/>
    <n v="0"/>
    <n v="183"/>
    <n v="285"/>
    <n v="2101"/>
    <n v="2631"/>
  </r>
  <r>
    <x v="56"/>
    <n v="1983"/>
    <n v="13.81"/>
    <n v="305"/>
    <n v="429"/>
    <n v="254"/>
    <n v="7.41"/>
    <n v="331"/>
    <n v="140"/>
    <n v="317"/>
    <n v="69.11"/>
    <n v="154"/>
    <m/>
    <n v="0"/>
    <n v="18.399999999999999"/>
    <n v="242"/>
    <n v="0"/>
    <n v="0"/>
    <n v="22.9"/>
    <n v="201"/>
    <d v="1899-12-30T00:06:08"/>
    <n v="232"/>
    <n v="2036"/>
    <x v="17"/>
    <x v="21"/>
    <n v="35"/>
    <n v="305"/>
    <n v="254"/>
    <n v="331"/>
    <n v="317"/>
    <n v="154"/>
    <n v="0"/>
    <n v="242"/>
    <n v="0"/>
    <n v="201"/>
    <n v="232"/>
    <n v="2036"/>
    <n v="331"/>
    <n v="278"/>
    <n v="347"/>
    <n v="345"/>
    <n v="210"/>
    <n v="0"/>
    <n v="247"/>
    <n v="0"/>
    <n v="204"/>
    <n v="244"/>
    <n v="2206"/>
    <n v="2631"/>
  </r>
  <r>
    <x v="56"/>
    <n v="1983"/>
    <n v="13.7"/>
    <n v="321"/>
    <n v="425"/>
    <n v="247"/>
    <n v="7.87"/>
    <n v="359"/>
    <n v="135"/>
    <n v="283"/>
    <n v="71.400000000000006"/>
    <n v="107"/>
    <m/>
    <n v="0"/>
    <n v="19.84"/>
    <n v="269"/>
    <m/>
    <n v="0"/>
    <n v="24.91"/>
    <n v="228"/>
    <d v="1899-12-30T00:06:26"/>
    <n v="168"/>
    <n v="1982"/>
    <x v="12"/>
    <x v="22"/>
    <n v="0"/>
    <n v="321"/>
    <n v="247"/>
    <n v="359"/>
    <n v="283"/>
    <n v="107"/>
    <n v="0"/>
    <n v="269"/>
    <n v="0"/>
    <n v="228"/>
    <n v="168"/>
    <n v="1982"/>
    <n v="321"/>
    <n v="247"/>
    <n v="359"/>
    <n v="283"/>
    <n v="107"/>
    <n v="0"/>
    <n v="269"/>
    <n v="0"/>
    <n v="228"/>
    <n v="168"/>
    <n v="1982"/>
    <n v="2631"/>
  </r>
  <r>
    <x v="56"/>
    <n v="1983"/>
    <n v="13.5"/>
    <n v="350"/>
    <n v="411"/>
    <n v="224"/>
    <n v="8.24"/>
    <n v="381"/>
    <n v="140"/>
    <n v="317"/>
    <n v="65.27"/>
    <n v="248"/>
    <m/>
    <n v="0"/>
    <n v="17.88"/>
    <n v="233"/>
    <m/>
    <n v="0"/>
    <n v="23.73"/>
    <n v="212"/>
    <d v="1899-12-30T00:06:23"/>
    <n v="178"/>
    <n v="2143"/>
    <x v="11"/>
    <x v="35"/>
    <n v="0"/>
    <n v="350"/>
    <n v="224"/>
    <n v="381"/>
    <n v="317"/>
    <n v="248"/>
    <n v="0"/>
    <n v="233"/>
    <n v="0"/>
    <n v="212"/>
    <n v="178"/>
    <n v="2143"/>
    <n v="350"/>
    <n v="224"/>
    <n v="381"/>
    <n v="317"/>
    <n v="248"/>
    <n v="0"/>
    <n v="233"/>
    <n v="0"/>
    <n v="212"/>
    <n v="178"/>
    <n v="2143"/>
    <n v="2631"/>
  </r>
  <r>
    <x v="56"/>
    <n v="1983"/>
    <n v="14.21"/>
    <n v="251"/>
    <n v="419"/>
    <n v="237"/>
    <n v="8.08"/>
    <n v="371"/>
    <n v="140"/>
    <n v="317"/>
    <n v="67.8"/>
    <n v="183"/>
    <m/>
    <n v="0"/>
    <n v="19.12"/>
    <n v="256"/>
    <m/>
    <n v="0"/>
    <n v="25.32"/>
    <n v="234"/>
    <d v="1899-12-30T00:06:22"/>
    <n v="180"/>
    <n v="2029"/>
    <x v="19"/>
    <x v="36"/>
    <n v="0"/>
    <n v="251"/>
    <n v="237"/>
    <n v="371"/>
    <n v="317"/>
    <n v="183"/>
    <n v="0"/>
    <n v="256"/>
    <n v="0"/>
    <n v="234"/>
    <n v="181"/>
    <n v="2030"/>
    <n v="251"/>
    <n v="237"/>
    <n v="371"/>
    <n v="317"/>
    <n v="183"/>
    <n v="0"/>
    <n v="256"/>
    <n v="0"/>
    <n v="234"/>
    <n v="181"/>
    <n v="2030"/>
    <n v="2631"/>
  </r>
  <r>
    <x v="56"/>
    <n v="1983"/>
    <n v="13.56"/>
    <n v="341"/>
    <n v="422"/>
    <n v="242"/>
    <n v="7.35"/>
    <n v="328"/>
    <n v="130"/>
    <n v="250"/>
    <n v="66.98"/>
    <n v="203"/>
    <m/>
    <n v="0"/>
    <n v="20.309999999999999"/>
    <n v="278"/>
    <m/>
    <n v="0"/>
    <n v="24.72"/>
    <n v="226"/>
    <d v="1899-12-30T00:06:09"/>
    <n v="227"/>
    <n v="2095"/>
    <x v="20"/>
    <x v="28"/>
    <n v="0"/>
    <n v="341"/>
    <n v="242"/>
    <n v="328"/>
    <n v="250"/>
    <n v="203"/>
    <n v="0"/>
    <n v="278"/>
    <n v="0"/>
    <n v="226"/>
    <n v="229"/>
    <n v="2097"/>
    <n v="341"/>
    <n v="242"/>
    <n v="328"/>
    <n v="250"/>
    <n v="203"/>
    <n v="0"/>
    <n v="278"/>
    <n v="0"/>
    <n v="226"/>
    <n v="229"/>
    <n v="2097"/>
    <n v="2631"/>
  </r>
  <r>
    <x v="56"/>
    <n v="1983"/>
    <n v="13.53"/>
    <n v="346"/>
    <n v="414"/>
    <n v="229"/>
    <n v="7.76"/>
    <n v="352"/>
    <n v="140"/>
    <n v="317"/>
    <n v="68"/>
    <n v="179"/>
    <m/>
    <n v="0"/>
    <n v="19.690000000000001"/>
    <n v="266"/>
    <m/>
    <n v="0"/>
    <n v="24.42"/>
    <n v="222"/>
    <d v="1899-12-30T00:06:10"/>
    <n v="224"/>
    <n v="2135"/>
    <x v="21"/>
    <x v="13"/>
    <n v="0"/>
    <n v="346"/>
    <n v="229"/>
    <n v="352"/>
    <n v="317"/>
    <n v="179"/>
    <n v="0"/>
    <n v="266"/>
    <n v="0"/>
    <n v="222"/>
    <n v="225"/>
    <n v="2136"/>
    <n v="346"/>
    <n v="229"/>
    <n v="352"/>
    <n v="317"/>
    <n v="179"/>
    <n v="0"/>
    <n v="266"/>
    <n v="0"/>
    <n v="222"/>
    <n v="225"/>
    <n v="2136"/>
    <n v="2631"/>
  </r>
  <r>
    <x v="56"/>
    <n v="1983"/>
    <n v="13.06"/>
    <n v="418"/>
    <n v="422"/>
    <n v="242"/>
    <n v="7.58"/>
    <n v="341"/>
    <n v="140"/>
    <n v="317"/>
    <n v="66.19"/>
    <n v="223"/>
    <m/>
    <n v="0"/>
    <n v="18.93"/>
    <n v="252"/>
    <m/>
    <n v="0"/>
    <n v="26.27"/>
    <n v="247"/>
    <d v="1899-12-30T00:06:53"/>
    <n v="90"/>
    <n v="2130"/>
    <x v="18"/>
    <x v="11"/>
    <n v="0"/>
    <n v="418"/>
    <n v="242"/>
    <n v="341"/>
    <n v="317"/>
    <n v="223"/>
    <n v="0"/>
    <n v="252"/>
    <n v="0"/>
    <n v="247"/>
    <n v="90"/>
    <n v="2130"/>
    <n v="418"/>
    <n v="242"/>
    <n v="341"/>
    <n v="317"/>
    <n v="223"/>
    <n v="0"/>
    <n v="252"/>
    <n v="0"/>
    <n v="247"/>
    <n v="90"/>
    <n v="2130"/>
    <n v="2631"/>
  </r>
  <r>
    <x v="56"/>
    <n v="1983"/>
    <n v="13.35"/>
    <n v="373"/>
    <n v="437"/>
    <n v="267"/>
    <n v="7.81"/>
    <n v="355"/>
    <n v="135"/>
    <n v="283"/>
    <n v="65.8"/>
    <n v="234"/>
    <m/>
    <n v="0"/>
    <n v="18.07"/>
    <n v="236"/>
    <m/>
    <n v="0"/>
    <n v="26.06"/>
    <n v="244"/>
    <d v="1899-12-30T00:06:15"/>
    <n v="207"/>
    <n v="2199"/>
    <x v="14"/>
    <x v="14"/>
    <n v="0"/>
    <n v="373"/>
    <n v="267"/>
    <n v="355"/>
    <n v="283"/>
    <n v="234"/>
    <n v="0"/>
    <n v="236"/>
    <n v="0"/>
    <n v="244"/>
    <n v="206"/>
    <n v="2198"/>
    <n v="373"/>
    <n v="267"/>
    <n v="355"/>
    <n v="283"/>
    <n v="234"/>
    <n v="0"/>
    <n v="236"/>
    <n v="0"/>
    <n v="244"/>
    <n v="206"/>
    <n v="2198"/>
    <n v="2631"/>
  </r>
  <r>
    <x v="56"/>
    <n v="1983"/>
    <n v="13.1"/>
    <n v="412"/>
    <n v="475"/>
    <n v="335"/>
    <n v="8.0299999999999994"/>
    <n v="368"/>
    <n v="135"/>
    <n v="283"/>
    <n v="65.34"/>
    <n v="246"/>
    <m/>
    <n v="0"/>
    <n v="16.59"/>
    <n v="209"/>
    <m/>
    <n v="0"/>
    <n v="24.44"/>
    <n v="222"/>
    <d v="1899-12-30T00:05:58"/>
    <n v="269"/>
    <n v="2344"/>
    <x v="1"/>
    <x v="15"/>
    <n v="0"/>
    <n v="412"/>
    <n v="335"/>
    <n v="368"/>
    <n v="283"/>
    <n v="246"/>
    <n v="0"/>
    <n v="209"/>
    <n v="0"/>
    <n v="222"/>
    <n v="272"/>
    <n v="2347"/>
    <n v="412"/>
    <n v="335"/>
    <n v="368"/>
    <n v="283"/>
    <n v="246"/>
    <n v="0"/>
    <n v="209"/>
    <n v="0"/>
    <n v="222"/>
    <n v="272"/>
    <n v="2347"/>
    <n v="2631"/>
  </r>
  <r>
    <x v="56"/>
    <n v="1983"/>
    <n v="13.27"/>
    <n v="385"/>
    <n v="447"/>
    <n v="285"/>
    <n v="7.88"/>
    <n v="359"/>
    <n v="130"/>
    <n v="250"/>
    <n v="64.3"/>
    <n v="274"/>
    <m/>
    <n v="0"/>
    <n v="19.07"/>
    <n v="255"/>
    <m/>
    <n v="0"/>
    <n v="22.59"/>
    <n v="196"/>
    <d v="1899-12-30T00:06:38"/>
    <n v="130"/>
    <n v="2134"/>
    <x v="3"/>
    <x v="31"/>
    <n v="0"/>
    <n v="385"/>
    <n v="285"/>
    <n v="359"/>
    <n v="250"/>
    <n v="275"/>
    <n v="0"/>
    <n v="255"/>
    <n v="0"/>
    <n v="196"/>
    <n v="130"/>
    <n v="2135"/>
    <n v="385"/>
    <n v="285"/>
    <n v="359"/>
    <n v="250"/>
    <n v="275"/>
    <n v="0"/>
    <n v="255"/>
    <n v="0"/>
    <n v="196"/>
    <n v="130"/>
    <n v="2135"/>
    <n v="2631"/>
  </r>
  <r>
    <x v="56"/>
    <n v="1983"/>
    <n v="13.54"/>
    <n v="335"/>
    <n v="424"/>
    <n v="245"/>
    <n v="7.54"/>
    <n v="339"/>
    <n v="130"/>
    <n v="250"/>
    <n v="64.900000000000006"/>
    <n v="258"/>
    <m/>
    <n v="0"/>
    <n v="17.82"/>
    <n v="231"/>
    <m/>
    <n v="0"/>
    <n v="24.74"/>
    <n v="226"/>
    <d v="1899-12-30T00:06:19"/>
    <n v="193"/>
    <n v="2077"/>
    <x v="4"/>
    <x v="32"/>
    <n v="0"/>
    <n v="344"/>
    <n v="245"/>
    <n v="339"/>
    <n v="250"/>
    <n v="258"/>
    <n v="0"/>
    <n v="231"/>
    <n v="0"/>
    <n v="226"/>
    <n v="192"/>
    <n v="2085"/>
    <n v="344"/>
    <n v="245"/>
    <n v="339"/>
    <n v="250"/>
    <n v="258"/>
    <n v="0"/>
    <n v="231"/>
    <n v="0"/>
    <n v="226"/>
    <n v="192"/>
    <n v="2085"/>
    <n v="2631"/>
  </r>
  <r>
    <x v="56"/>
    <n v="1983"/>
    <n v="13.1"/>
    <n v="412"/>
    <n v="455"/>
    <n v="299"/>
    <n v="7.14"/>
    <n v="316"/>
    <n v="135"/>
    <n v="283"/>
    <n v="67.900000000000006"/>
    <n v="181"/>
    <m/>
    <n v="0"/>
    <n v="16.420000000000002"/>
    <n v="206"/>
    <m/>
    <n v="0"/>
    <n v="24.87"/>
    <n v="228"/>
    <d v="1899-12-30T00:06:12"/>
    <n v="217"/>
    <n v="2142"/>
    <x v="5"/>
    <x v="33"/>
    <n v="0"/>
    <n v="412"/>
    <n v="299"/>
    <n v="316"/>
    <n v="283"/>
    <n v="181"/>
    <n v="0"/>
    <n v="206"/>
    <n v="0"/>
    <n v="228"/>
    <n v="217"/>
    <n v="2142"/>
    <n v="412"/>
    <n v="299"/>
    <n v="316"/>
    <n v="283"/>
    <n v="181"/>
    <n v="0"/>
    <n v="206"/>
    <n v="0"/>
    <n v="228"/>
    <n v="217"/>
    <n v="2142"/>
    <n v="2631"/>
  </r>
  <r>
    <x v="56"/>
    <n v="1983"/>
    <n v="13.5"/>
    <n v="350"/>
    <n v="424"/>
    <n v="245"/>
    <n v="7.23"/>
    <n v="321"/>
    <n v="135"/>
    <n v="283"/>
    <n v="64.900000000000006"/>
    <n v="258"/>
    <m/>
    <n v="0"/>
    <n v="14.77"/>
    <n v="176"/>
    <m/>
    <n v="0"/>
    <n v="21.6"/>
    <n v="183"/>
    <d v="1899-12-30T00:05:52"/>
    <n v="298"/>
    <n v="2114"/>
    <x v="6"/>
    <x v="34"/>
    <n v="0"/>
    <n v="350"/>
    <n v="245"/>
    <n v="321"/>
    <n v="283"/>
    <n v="258"/>
    <n v="0"/>
    <n v="176"/>
    <n v="0"/>
    <n v="183"/>
    <n v="298"/>
    <n v="2114"/>
    <n v="350"/>
    <n v="245"/>
    <n v="321"/>
    <n v="283"/>
    <n v="258"/>
    <n v="0"/>
    <n v="176"/>
    <n v="0"/>
    <n v="183"/>
    <n v="298"/>
    <n v="2114"/>
    <n v="2631"/>
  </r>
  <r>
    <x v="56"/>
    <n v="1983"/>
    <n v="12.97"/>
    <n v="473"/>
    <n v="414"/>
    <n v="229"/>
    <n v="6.36"/>
    <n v="270"/>
    <n v="140"/>
    <n v="317"/>
    <n v="64.5"/>
    <n v="273"/>
    <m/>
    <n v="0"/>
    <n v="14.7"/>
    <n v="175"/>
    <m/>
    <n v="0"/>
    <m/>
    <n v="0"/>
    <d v="1899-12-30T00:06:07"/>
    <n v="237"/>
    <n v="1974"/>
    <x v="7"/>
    <x v="16"/>
    <n v="0"/>
    <n v="433"/>
    <n v="229"/>
    <n v="270"/>
    <n v="317"/>
    <n v="269"/>
    <n v="0"/>
    <n v="175"/>
    <n v="0"/>
    <n v="0"/>
    <n v="236"/>
    <n v="1929"/>
    <n v="433"/>
    <n v="229"/>
    <n v="270"/>
    <n v="317"/>
    <n v="269"/>
    <n v="0"/>
    <n v="175"/>
    <n v="0"/>
    <n v="0"/>
    <n v="236"/>
    <n v="1929"/>
    <n v="2631"/>
  </r>
  <r>
    <x v="57"/>
    <n v="1978"/>
    <n v="13.66"/>
    <n v="327"/>
    <n v="424"/>
    <n v="245"/>
    <n v="8.68"/>
    <n v="407"/>
    <n v="145"/>
    <n v="352"/>
    <n v="68.349999999999994"/>
    <n v="171"/>
    <n v="23.33"/>
    <n v="122"/>
    <n v="19.46"/>
    <n v="262"/>
    <n v="230"/>
    <n v="199"/>
    <n v="28.84"/>
    <n v="283"/>
    <m/>
    <n v="0"/>
    <n v="2368"/>
    <x v="19"/>
    <x v="22"/>
    <n v="0"/>
    <n v="327"/>
    <n v="245"/>
    <n v="407"/>
    <n v="352"/>
    <n v="171"/>
    <n v="122"/>
    <n v="262"/>
    <n v="199"/>
    <n v="283"/>
    <n v="0"/>
    <n v="2368"/>
    <n v="327"/>
    <n v="245"/>
    <n v="407"/>
    <n v="352"/>
    <n v="171"/>
    <n v="122"/>
    <n v="262"/>
    <n v="199"/>
    <n v="283"/>
    <n v="0"/>
    <n v="2368"/>
    <n v="2592"/>
  </r>
  <r>
    <x v="57"/>
    <n v="1978"/>
    <n v="14.35"/>
    <n v="234"/>
    <n v="408"/>
    <n v="219"/>
    <n v="7.81"/>
    <n v="355"/>
    <n v="145"/>
    <n v="352"/>
    <n v="70.099999999999994"/>
    <n v="133"/>
    <n v="23.34"/>
    <n v="122"/>
    <n v="20.37"/>
    <n v="279"/>
    <n v="245"/>
    <n v="231"/>
    <n v="28.45"/>
    <n v="277"/>
    <d v="1899-12-30T00:06:24"/>
    <n v="175"/>
    <n v="2377"/>
    <x v="22"/>
    <x v="25"/>
    <n v="0"/>
    <n v="234"/>
    <n v="219"/>
    <n v="355"/>
    <n v="352"/>
    <n v="133"/>
    <n v="122"/>
    <n v="279"/>
    <n v="231"/>
    <n v="277"/>
    <n v="175"/>
    <n v="2377"/>
    <n v="234"/>
    <n v="219"/>
    <n v="355"/>
    <n v="352"/>
    <n v="133"/>
    <n v="122"/>
    <n v="279"/>
    <n v="231"/>
    <n v="277"/>
    <n v="175"/>
    <n v="2377"/>
    <n v="2592"/>
  </r>
  <r>
    <x v="58"/>
    <m/>
    <n v="15"/>
    <n v="159"/>
    <n v="390"/>
    <n v="190"/>
    <n v="6.99"/>
    <n v="307"/>
    <n v="125"/>
    <n v="218"/>
    <n v="78.2"/>
    <n v="16"/>
    <m/>
    <n v="0"/>
    <n v="17.12"/>
    <n v="219"/>
    <m/>
    <n v="0"/>
    <n v="24.39"/>
    <n v="221"/>
    <d v="1899-12-30T00:06:30"/>
    <n v="155"/>
    <n v="1485"/>
    <x v="5"/>
    <x v="12"/>
    <n v="0"/>
    <n v="159"/>
    <n v="190"/>
    <n v="307"/>
    <n v="218"/>
    <n v="16"/>
    <n v="0"/>
    <n v="219"/>
    <n v="0"/>
    <n v="221"/>
    <n v="155"/>
    <n v="1485"/>
    <n v="159"/>
    <n v="190"/>
    <n v="307"/>
    <n v="218"/>
    <n v="16"/>
    <n v="0"/>
    <n v="219"/>
    <n v="0"/>
    <n v="221"/>
    <n v="155"/>
    <n v="1485"/>
    <n v="1535"/>
  </r>
  <r>
    <x v="58"/>
    <m/>
    <n v="14.84"/>
    <n v="204"/>
    <n v="392"/>
    <n v="193"/>
    <n v="6.76"/>
    <n v="293"/>
    <n v="115"/>
    <n v="159"/>
    <n v="75.3"/>
    <n v="48"/>
    <m/>
    <n v="0"/>
    <n v="16.25"/>
    <n v="202"/>
    <m/>
    <n v="0"/>
    <n v="22.87"/>
    <n v="201"/>
    <d v="1899-12-30T00:06:43"/>
    <n v="116"/>
    <n v="1416"/>
    <x v="7"/>
    <x v="12"/>
    <n v="0"/>
    <n v="176"/>
    <n v="193"/>
    <n v="293"/>
    <n v="159"/>
    <n v="46"/>
    <n v="0"/>
    <n v="203"/>
    <n v="0"/>
    <n v="200"/>
    <n v="116"/>
    <n v="1386"/>
    <n v="176"/>
    <n v="193"/>
    <n v="293"/>
    <n v="159"/>
    <n v="46"/>
    <n v="0"/>
    <n v="203"/>
    <n v="0"/>
    <n v="200"/>
    <n v="116"/>
    <n v="1386"/>
    <n v="1535"/>
  </r>
  <r>
    <x v="59"/>
    <n v="1980"/>
    <n v="13.58"/>
    <n v="335"/>
    <n v="489"/>
    <n v="361"/>
    <n v="7.8"/>
    <n v="354"/>
    <n v="155"/>
    <n v="426"/>
    <n v="59.9"/>
    <n v="412"/>
    <n v="20.38"/>
    <n v="315"/>
    <n v="22.27"/>
    <n v="315"/>
    <n v="244"/>
    <n v="231"/>
    <n v="32.9"/>
    <n v="340"/>
    <d v="1899-12-30T00:04:59"/>
    <n v="560"/>
    <n v="3649"/>
    <x v="2"/>
    <x v="14"/>
    <n v="0"/>
    <n v="338"/>
    <n v="361"/>
    <n v="354"/>
    <n v="426"/>
    <n v="412"/>
    <n v="302"/>
    <n v="315"/>
    <n v="229"/>
    <n v="340"/>
    <n v="565"/>
    <n v="3642"/>
    <n v="338"/>
    <n v="361"/>
    <n v="354"/>
    <n v="426"/>
    <n v="412"/>
    <n v="302"/>
    <n v="315"/>
    <n v="229"/>
    <n v="340"/>
    <n v="565"/>
    <n v="3642"/>
    <n v="3693"/>
  </r>
  <r>
    <x v="59"/>
    <n v="1980"/>
    <m/>
    <n v="0"/>
    <m/>
    <n v="0"/>
    <m/>
    <n v="0"/>
    <m/>
    <n v="0"/>
    <m/>
    <n v="0"/>
    <n v="22.53"/>
    <n v="163"/>
    <n v="19.95"/>
    <n v="271"/>
    <n v="251"/>
    <n v="244"/>
    <n v="26.37"/>
    <n v="248"/>
    <d v="1899-12-30T00:05:05"/>
    <n v="531"/>
    <n v="1457"/>
    <x v="3"/>
    <x v="15"/>
    <n v="0"/>
    <n v="0"/>
    <n v="0"/>
    <n v="0"/>
    <n v="0"/>
    <n v="0"/>
    <n v="163"/>
    <n v="271"/>
    <n v="244"/>
    <n v="248"/>
    <n v="531"/>
    <n v="1457"/>
    <n v="0"/>
    <n v="0"/>
    <n v="0"/>
    <n v="0"/>
    <n v="0"/>
    <n v="163"/>
    <n v="271"/>
    <n v="244"/>
    <n v="248"/>
    <n v="531"/>
    <n v="1457"/>
    <n v="3693"/>
  </r>
  <r>
    <x v="59"/>
    <n v="1980"/>
    <n v="13.53"/>
    <n v="335"/>
    <n v="467"/>
    <n v="321"/>
    <n v="8.26"/>
    <n v="382"/>
    <n v="150"/>
    <n v="389"/>
    <n v="60.5"/>
    <n v="392"/>
    <n v="22.17"/>
    <n v="182"/>
    <n v="21.04"/>
    <n v="292"/>
    <n v="230"/>
    <n v="199"/>
    <n v="24.85"/>
    <n v="227"/>
    <d v="1899-12-30T00:05:07"/>
    <n v="520"/>
    <n v="3239"/>
    <x v="4"/>
    <x v="29"/>
    <n v="0"/>
    <n v="346"/>
    <n v="321"/>
    <n v="382"/>
    <n v="389"/>
    <n v="392"/>
    <n v="184"/>
    <n v="292"/>
    <n v="199"/>
    <n v="227"/>
    <n v="520"/>
    <n v="3252"/>
    <n v="346"/>
    <n v="321"/>
    <n v="382"/>
    <n v="389"/>
    <n v="392"/>
    <n v="184"/>
    <n v="292"/>
    <n v="199"/>
    <n v="227"/>
    <n v="520"/>
    <n v="3252"/>
    <n v="3693"/>
  </r>
  <r>
    <x v="60"/>
    <n v="1981"/>
    <n v="13.25"/>
    <n v="388"/>
    <n v="429"/>
    <n v="254"/>
    <n v="7.32"/>
    <n v="326"/>
    <n v="130"/>
    <n v="250"/>
    <n v="61.1"/>
    <n v="372"/>
    <n v="26.17"/>
    <n v="23"/>
    <n v="18.989999999999998"/>
    <n v="253"/>
    <n v="120"/>
    <n v="15"/>
    <n v="21"/>
    <n v="175"/>
    <d v="1899-12-30T00:05:00"/>
    <n v="558"/>
    <n v="2614"/>
    <x v="22"/>
    <x v="28"/>
    <n v="0"/>
    <n v="388"/>
    <n v="254"/>
    <n v="326"/>
    <n v="250"/>
    <n v="372"/>
    <n v="23"/>
    <n v="253"/>
    <n v="15"/>
    <n v="175"/>
    <n v="560"/>
    <n v="2616"/>
    <n v="388"/>
    <n v="254"/>
    <n v="326"/>
    <n v="250"/>
    <n v="372"/>
    <n v="23"/>
    <n v="253"/>
    <n v="15"/>
    <n v="175"/>
    <n v="560"/>
    <n v="2616"/>
    <n v="2886"/>
  </r>
  <r>
    <x v="60"/>
    <n v="1981"/>
    <n v="13.12"/>
    <n v="409"/>
    <n v="433"/>
    <n v="261"/>
    <n v="7.18"/>
    <n v="318"/>
    <n v="135"/>
    <n v="283"/>
    <n v="61.55"/>
    <n v="357"/>
    <m/>
    <n v="0"/>
    <n v="14.67"/>
    <n v="174"/>
    <m/>
    <n v="0"/>
    <n v="22.6"/>
    <n v="197"/>
    <d v="1899-12-30T00:05:26"/>
    <n v="418"/>
    <n v="2417"/>
    <x v="18"/>
    <x v="13"/>
    <n v="0"/>
    <n v="409"/>
    <n v="261"/>
    <n v="318"/>
    <n v="283"/>
    <n v="357"/>
    <n v="0"/>
    <n v="174"/>
    <n v="0"/>
    <n v="197"/>
    <n v="419"/>
    <n v="2418"/>
    <n v="409"/>
    <n v="261"/>
    <n v="318"/>
    <n v="283"/>
    <n v="357"/>
    <n v="0"/>
    <n v="174"/>
    <n v="0"/>
    <n v="197"/>
    <n v="419"/>
    <n v="2418"/>
    <n v="2886"/>
  </r>
  <r>
    <x v="60"/>
    <n v="1981"/>
    <n v="12.91"/>
    <n v="443"/>
    <n v="426"/>
    <n v="249"/>
    <n v="7.28"/>
    <n v="324"/>
    <n v="140"/>
    <n v="317"/>
    <n v="60.12"/>
    <n v="404"/>
    <n v="26.44"/>
    <n v="18"/>
    <n v="18.940000000000001"/>
    <n v="252"/>
    <m/>
    <n v="0"/>
    <n v="23.32"/>
    <n v="206"/>
    <d v="1899-12-30T00:05:34"/>
    <n v="378"/>
    <n v="2591"/>
    <x v="14"/>
    <x v="26"/>
    <n v="0"/>
    <n v="443"/>
    <n v="249"/>
    <n v="324"/>
    <n v="317"/>
    <n v="404"/>
    <n v="18"/>
    <n v="252"/>
    <n v="0"/>
    <n v="206"/>
    <n v="380"/>
    <n v="2593"/>
    <n v="443"/>
    <n v="249"/>
    <n v="324"/>
    <n v="317"/>
    <n v="404"/>
    <n v="18"/>
    <n v="252"/>
    <n v="0"/>
    <n v="206"/>
    <n v="380"/>
    <n v="2593"/>
    <n v="2886"/>
  </r>
  <r>
    <x v="60"/>
    <n v="1981"/>
    <n v="13.06"/>
    <n v="418"/>
    <n v="420"/>
    <n v="239"/>
    <n v="7.13"/>
    <n v="315"/>
    <n v="145"/>
    <n v="352"/>
    <n v="59.56"/>
    <n v="423"/>
    <n v="25.25"/>
    <n v="47"/>
    <n v="18.059999999999999"/>
    <n v="236"/>
    <m/>
    <n v="0"/>
    <n v="19.05"/>
    <n v="149"/>
    <d v="1899-12-30T00:05:12"/>
    <n v="492"/>
    <n v="2671"/>
    <x v="1"/>
    <x v="11"/>
    <n v="0"/>
    <n v="418"/>
    <n v="239"/>
    <n v="315"/>
    <n v="352"/>
    <n v="423"/>
    <n v="47"/>
    <n v="236"/>
    <n v="0"/>
    <n v="149"/>
    <n v="493"/>
    <n v="2672"/>
    <n v="418"/>
    <n v="239"/>
    <n v="315"/>
    <n v="352"/>
    <n v="423"/>
    <n v="47"/>
    <n v="236"/>
    <n v="0"/>
    <n v="149"/>
    <n v="493"/>
    <n v="2672"/>
    <n v="2886"/>
  </r>
  <r>
    <x v="61"/>
    <n v="1982"/>
    <n v="13.36"/>
    <n v="365"/>
    <n v="428"/>
    <n v="252"/>
    <n v="8.48"/>
    <n v="395"/>
    <n v="120"/>
    <n v="188"/>
    <n v="63.92"/>
    <n v="283"/>
    <m/>
    <n v="0"/>
    <n v="16.87"/>
    <n v="214"/>
    <m/>
    <n v="0"/>
    <n v="22.67"/>
    <n v="197"/>
    <d v="1899-12-30T00:06:25"/>
    <n v="172"/>
    <n v="2066"/>
    <x v="2"/>
    <x v="29"/>
    <n v="0"/>
    <n v="371"/>
    <n v="252"/>
    <n v="395"/>
    <n v="188"/>
    <n v="285"/>
    <n v="0"/>
    <n v="214"/>
    <n v="0"/>
    <n v="198"/>
    <n v="171"/>
    <n v="2074"/>
    <n v="371"/>
    <n v="252"/>
    <n v="395"/>
    <n v="188"/>
    <n v="285"/>
    <n v="0"/>
    <n v="214"/>
    <n v="0"/>
    <n v="198"/>
    <n v="171"/>
    <n v="2074"/>
    <n v="2074"/>
  </r>
  <r>
    <x v="62"/>
    <n v="1954"/>
    <n v="17.649999999999999"/>
    <n v="0"/>
    <n v="333"/>
    <n v="107"/>
    <n v="7.59"/>
    <n v="342"/>
    <n v="125"/>
    <n v="218"/>
    <m/>
    <n v="0"/>
    <m/>
    <n v="0"/>
    <n v="17.809999999999999"/>
    <n v="231"/>
    <m/>
    <n v="0"/>
    <n v="18.649999999999999"/>
    <m/>
    <m/>
    <n v="0"/>
    <n v="1041"/>
    <x v="2"/>
    <x v="27"/>
    <n v="50"/>
    <n v="0"/>
    <n v="107"/>
    <n v="342"/>
    <n v="218"/>
    <n v="0"/>
    <n v="0"/>
    <n v="231"/>
    <n v="0"/>
    <n v="143"/>
    <n v="0"/>
    <n v="1041"/>
    <n v="79"/>
    <n v="220"/>
    <n v="480"/>
    <n v="352"/>
    <n v="0"/>
    <n v="0"/>
    <n v="339"/>
    <n v="0"/>
    <n v="212"/>
    <n v="0"/>
    <n v="1682"/>
    <n v="1682"/>
  </r>
  <r>
    <x v="63"/>
    <n v="1983"/>
    <n v="14.97"/>
    <n v="162"/>
    <m/>
    <n v="0"/>
    <m/>
    <n v="0"/>
    <m/>
    <n v="0"/>
    <m/>
    <n v="0"/>
    <m/>
    <n v="0"/>
    <m/>
    <n v="0"/>
    <m/>
    <n v="0"/>
    <n v="28.63"/>
    <n v="280"/>
    <m/>
    <n v="0"/>
    <n v="442"/>
    <x v="20"/>
    <x v="28"/>
    <n v="0"/>
    <n v="162"/>
    <n v="0"/>
    <n v="0"/>
    <n v="0"/>
    <n v="0"/>
    <n v="0"/>
    <n v="0"/>
    <n v="0"/>
    <n v="280"/>
    <n v="0"/>
    <n v="442"/>
    <n v="162"/>
    <n v="0"/>
    <n v="0"/>
    <n v="0"/>
    <n v="0"/>
    <n v="0"/>
    <n v="0"/>
    <n v="0"/>
    <n v="280"/>
    <n v="0"/>
    <n v="442"/>
    <n v="2720"/>
  </r>
  <r>
    <x v="63"/>
    <n v="1983"/>
    <n v="13.56"/>
    <n v="341"/>
    <n v="473"/>
    <n v="332"/>
    <n v="7.8"/>
    <n v="354"/>
    <n v="150"/>
    <n v="389"/>
    <n v="63.9"/>
    <n v="286"/>
    <n v="22.93"/>
    <n v="142"/>
    <n v="17.68"/>
    <n v="229"/>
    <m/>
    <n v="0"/>
    <n v="32.33"/>
    <n v="332"/>
    <d v="1899-12-30T00:05:48"/>
    <n v="316"/>
    <n v="2721"/>
    <x v="21"/>
    <x v="13"/>
    <n v="0"/>
    <n v="341"/>
    <n v="332"/>
    <n v="354"/>
    <n v="389"/>
    <n v="286"/>
    <n v="142"/>
    <n v="229"/>
    <n v="0"/>
    <n v="332"/>
    <n v="315"/>
    <n v="2720"/>
    <n v="341"/>
    <n v="332"/>
    <n v="354"/>
    <n v="389"/>
    <n v="286"/>
    <n v="142"/>
    <n v="229"/>
    <n v="0"/>
    <n v="332"/>
    <n v="315"/>
    <n v="2720"/>
    <n v="2720"/>
  </r>
  <r>
    <x v="64"/>
    <n v="1973"/>
    <n v="13.7"/>
    <n v="321"/>
    <n v="444"/>
    <n v="280"/>
    <n v="7.15"/>
    <n v="316"/>
    <n v="150"/>
    <n v="389"/>
    <n v="64.900000000000006"/>
    <n v="258"/>
    <n v="24.1"/>
    <n v="88"/>
    <n v="20.170000000000002"/>
    <n v="276"/>
    <n v="180"/>
    <n v="103"/>
    <n v="30.2"/>
    <n v="302"/>
    <m/>
    <n v="0"/>
    <n v="2333"/>
    <x v="0"/>
    <x v="15"/>
    <n v="0"/>
    <n v="321"/>
    <n v="280"/>
    <n v="316"/>
    <n v="389"/>
    <n v="258"/>
    <n v="88"/>
    <n v="275"/>
    <n v="103"/>
    <n v="302"/>
    <n v="0"/>
    <n v="2332"/>
    <n v="321"/>
    <n v="280"/>
    <n v="316"/>
    <n v="389"/>
    <n v="258"/>
    <n v="88"/>
    <n v="275"/>
    <n v="103"/>
    <n v="302"/>
    <n v="0"/>
    <n v="2332"/>
    <n v="2332"/>
  </r>
  <r>
    <x v="65"/>
    <n v="1977"/>
    <n v="14.94"/>
    <n v="166"/>
    <n v="349"/>
    <n v="129"/>
    <n v="6.75"/>
    <n v="293"/>
    <n v="130"/>
    <n v="250"/>
    <n v="71.47"/>
    <n v="106"/>
    <n v="32.159999999999997"/>
    <n v="0"/>
    <n v="15.77"/>
    <n v="194"/>
    <m/>
    <n v="0"/>
    <n v="20.67"/>
    <n v="170"/>
    <d v="1899-12-30T00:06:11"/>
    <n v="220"/>
    <n v="1528"/>
    <x v="11"/>
    <x v="20"/>
    <n v="35"/>
    <n v="166"/>
    <n v="129"/>
    <n v="293"/>
    <n v="250"/>
    <n v="106"/>
    <n v="0"/>
    <n v="194"/>
    <n v="0"/>
    <n v="170"/>
    <n v="220"/>
    <n v="1528"/>
    <n v="186"/>
    <n v="145"/>
    <n v="307"/>
    <n v="270"/>
    <n v="156"/>
    <n v="0"/>
    <n v="198"/>
    <n v="0"/>
    <n v="174"/>
    <n v="232"/>
    <n v="1668"/>
    <n v="1668"/>
  </r>
  <r>
    <x v="66"/>
    <n v="1980"/>
    <n v="14.15"/>
    <n v="259"/>
    <n v="385"/>
    <n v="182"/>
    <n v="8.5299999999999994"/>
    <n v="398"/>
    <n v="145"/>
    <n v="352"/>
    <n v="68.02"/>
    <n v="178"/>
    <m/>
    <n v="0"/>
    <n v="16.18"/>
    <n v="201"/>
    <m/>
    <n v="0"/>
    <n v="31.83"/>
    <n v="325"/>
    <d v="1899-12-30T00:06:18"/>
    <n v="195"/>
    <n v="2090"/>
    <x v="18"/>
    <x v="28"/>
    <n v="0"/>
    <n v="259"/>
    <n v="182"/>
    <n v="398"/>
    <n v="352"/>
    <n v="178"/>
    <n v="0"/>
    <n v="201"/>
    <n v="0"/>
    <n v="325"/>
    <n v="195"/>
    <n v="2090"/>
    <n v="259"/>
    <n v="182"/>
    <n v="398"/>
    <n v="352"/>
    <n v="178"/>
    <n v="0"/>
    <n v="201"/>
    <n v="0"/>
    <n v="325"/>
    <n v="195"/>
    <n v="2090"/>
    <n v="2090"/>
  </r>
  <r>
    <x v="67"/>
    <n v="1983"/>
    <n v="13.03"/>
    <n v="423"/>
    <n v="494"/>
    <n v="371"/>
    <m/>
    <n v="0"/>
    <m/>
    <n v="0"/>
    <m/>
    <n v="0"/>
    <m/>
    <n v="0"/>
    <m/>
    <n v="0"/>
    <m/>
    <n v="0"/>
    <m/>
    <n v="0"/>
    <m/>
    <n v="0"/>
    <n v="794"/>
    <x v="10"/>
    <x v="19"/>
    <n v="35"/>
    <n v="423"/>
    <n v="371"/>
    <n v="0"/>
    <n v="0"/>
    <n v="0"/>
    <n v="0"/>
    <n v="0"/>
    <n v="0"/>
    <n v="0"/>
    <n v="0"/>
    <n v="794"/>
    <n v="451"/>
    <n v="402"/>
    <n v="0"/>
    <n v="0"/>
    <n v="0"/>
    <n v="0"/>
    <n v="0"/>
    <n v="0"/>
    <n v="0"/>
    <n v="0"/>
    <n v="853"/>
    <n v="853"/>
  </r>
  <r>
    <x v="68"/>
    <n v="1984"/>
    <n v="12.97"/>
    <n v="433"/>
    <n v="499"/>
    <n v="380"/>
    <n v="9.49"/>
    <n v="455"/>
    <n v="165"/>
    <n v="504"/>
    <n v="65.010000000000005"/>
    <n v="255"/>
    <n v="24.73"/>
    <n v="64"/>
    <n v="23.45"/>
    <n v="337"/>
    <n v="170"/>
    <n v="86"/>
    <n v="30.3"/>
    <n v="303"/>
    <d v="1899-12-30T00:06:05"/>
    <n v="242"/>
    <n v="3059"/>
    <x v="17"/>
    <x v="22"/>
    <n v="0"/>
    <n v="433"/>
    <n v="380"/>
    <n v="455"/>
    <n v="504"/>
    <n v="255"/>
    <n v="64"/>
    <n v="337"/>
    <n v="86"/>
    <n v="303"/>
    <n v="242"/>
    <n v="3059"/>
    <n v="433"/>
    <n v="380"/>
    <n v="455"/>
    <n v="504"/>
    <n v="255"/>
    <n v="64"/>
    <n v="337"/>
    <n v="86"/>
    <n v="303"/>
    <n v="242"/>
    <n v="3059"/>
    <n v="3461"/>
  </r>
  <r>
    <x v="68"/>
    <n v="1984"/>
    <n v="13.1"/>
    <n v="412"/>
    <n v="498"/>
    <n v="378"/>
    <n v="7.33"/>
    <n v="327"/>
    <n v="150"/>
    <n v="389"/>
    <n v="65.099999999999994"/>
    <n v="252"/>
    <n v="21"/>
    <n v="258"/>
    <n v="21.3"/>
    <n v="297"/>
    <n v="180"/>
    <n v="103"/>
    <n v="34.630000000000003"/>
    <n v="365"/>
    <d v="1899-12-30T00:05:58"/>
    <n v="272"/>
    <n v="3053"/>
    <x v="12"/>
    <x v="23"/>
    <n v="0"/>
    <n v="412"/>
    <n v="378"/>
    <n v="327"/>
    <n v="389"/>
    <n v="252"/>
    <n v="258"/>
    <n v="297"/>
    <n v="103"/>
    <n v="365"/>
    <n v="272"/>
    <n v="3053"/>
    <n v="412"/>
    <n v="378"/>
    <n v="327"/>
    <n v="389"/>
    <n v="252"/>
    <n v="258"/>
    <n v="297"/>
    <n v="103"/>
    <n v="365"/>
    <n v="272"/>
    <n v="3053"/>
    <n v="3461"/>
  </r>
  <r>
    <x v="68"/>
    <n v="1984"/>
    <n v="13.75"/>
    <n v="314"/>
    <n v="477"/>
    <n v="339"/>
    <n v="8.15"/>
    <n v="375"/>
    <m/>
    <m/>
    <n v="68.13"/>
    <n v="176"/>
    <n v="22"/>
    <n v="194"/>
    <n v="17.21"/>
    <n v="220"/>
    <m/>
    <m/>
    <n v="29.5"/>
    <n v="292"/>
    <d v="1899-12-30T00:06:42"/>
    <n v="119"/>
    <n v="2029"/>
    <x v="13"/>
    <x v="35"/>
    <n v="0"/>
    <n v="314"/>
    <n v="339"/>
    <n v="375"/>
    <n v="0"/>
    <n v="176"/>
    <n v="194"/>
    <n v="220"/>
    <n v="0"/>
    <n v="292"/>
    <n v="119"/>
    <n v="2029"/>
    <n v="314"/>
    <n v="339"/>
    <n v="375"/>
    <n v="0"/>
    <n v="176"/>
    <n v="194"/>
    <n v="220"/>
    <n v="0"/>
    <n v="292"/>
    <n v="119"/>
    <n v="2029"/>
    <n v="3461"/>
  </r>
  <r>
    <x v="69"/>
    <m/>
    <n v="15.85"/>
    <n v="78"/>
    <n v="350"/>
    <n v="130"/>
    <n v="6.78"/>
    <n v="294"/>
    <n v="110"/>
    <n v="131"/>
    <n v="74.8"/>
    <n v="52"/>
    <m/>
    <n v="0"/>
    <n v="11.96"/>
    <n v="126"/>
    <n v="130"/>
    <n v="27"/>
    <n v="20.92"/>
    <n v="174"/>
    <d v="1899-12-30T00:06:48"/>
    <n v="103"/>
    <n v="1115"/>
    <x v="4"/>
    <x v="12"/>
    <n v="0"/>
    <n v="82"/>
    <n v="130"/>
    <n v="294"/>
    <n v="131"/>
    <n v="52"/>
    <n v="0"/>
    <n v="126"/>
    <n v="27"/>
    <n v="174"/>
    <n v="102"/>
    <n v="1118"/>
    <n v="82"/>
    <n v="130"/>
    <n v="294"/>
    <n v="131"/>
    <n v="52"/>
    <n v="0"/>
    <n v="126"/>
    <n v="27"/>
    <n v="174"/>
    <n v="102"/>
    <n v="1118"/>
    <n v="1201"/>
  </r>
  <r>
    <x v="69"/>
    <m/>
    <n v="16.2"/>
    <n v="56"/>
    <n v="370"/>
    <n v="159"/>
    <n v="6.29"/>
    <n v="266"/>
    <n v="105"/>
    <n v="105"/>
    <n v="77"/>
    <n v="26"/>
    <n v="34.4"/>
    <n v="1"/>
    <n v="13.24"/>
    <n v="148"/>
    <m/>
    <n v="0"/>
    <n v="23.28"/>
    <n v="206"/>
    <m/>
    <n v="0"/>
    <n v="967"/>
    <x v="5"/>
    <x v="12"/>
    <n v="0"/>
    <n v="56"/>
    <n v="159"/>
    <n v="266"/>
    <n v="105"/>
    <n v="26"/>
    <n v="0"/>
    <n v="148"/>
    <n v="0"/>
    <n v="206"/>
    <n v="0"/>
    <n v="966"/>
    <n v="56"/>
    <n v="159"/>
    <n v="266"/>
    <n v="105"/>
    <n v="26"/>
    <n v="0"/>
    <n v="148"/>
    <n v="0"/>
    <n v="206"/>
    <n v="0"/>
    <n v="966"/>
    <n v="1201"/>
  </r>
  <r>
    <x v="70"/>
    <n v="1975"/>
    <n v="14.71"/>
    <n v="219"/>
    <n v="437"/>
    <n v="267"/>
    <n v="7.2"/>
    <n v="319"/>
    <n v="135"/>
    <n v="283"/>
    <n v="64.400000000000006"/>
    <n v="276"/>
    <n v="25.9"/>
    <n v="36"/>
    <n v="15.96"/>
    <n v="197"/>
    <m/>
    <n v="0"/>
    <n v="20.94"/>
    <n v="174"/>
    <d v="1899-12-30T00:05:10"/>
    <n v="501"/>
    <n v="2272"/>
    <x v="9"/>
    <x v="29"/>
    <n v="0"/>
    <n v="191"/>
    <n v="267"/>
    <n v="319"/>
    <n v="283"/>
    <n v="272"/>
    <n v="29"/>
    <n v="197"/>
    <n v="0"/>
    <n v="174"/>
    <n v="504"/>
    <n v="2236"/>
    <n v="191"/>
    <n v="267"/>
    <n v="319"/>
    <n v="283"/>
    <n v="272"/>
    <n v="29"/>
    <n v="197"/>
    <n v="0"/>
    <n v="174"/>
    <n v="504"/>
    <n v="2236"/>
    <n v="2236"/>
  </r>
  <r>
    <x v="71"/>
    <n v="1982"/>
    <n v="14.23"/>
    <n v="249"/>
    <n v="372"/>
    <n v="162"/>
    <n v="9.15"/>
    <n v="435"/>
    <n v="140"/>
    <n v="317"/>
    <n v="65.78"/>
    <n v="234"/>
    <n v="23.69"/>
    <n v="106"/>
    <n v="23.4"/>
    <n v="336"/>
    <n v="170"/>
    <n v="86"/>
    <n v="30.8"/>
    <n v="310"/>
    <d v="1899-12-30T00:05:45"/>
    <n v="330"/>
    <n v="2565"/>
    <x v="11"/>
    <x v="25"/>
    <n v="0"/>
    <n v="249"/>
    <n v="162"/>
    <n v="435"/>
    <n v="317"/>
    <n v="234"/>
    <n v="106"/>
    <n v="336"/>
    <n v="86"/>
    <n v="310"/>
    <n v="330"/>
    <n v="2565"/>
    <n v="249"/>
    <n v="162"/>
    <n v="435"/>
    <n v="317"/>
    <n v="234"/>
    <n v="106"/>
    <n v="336"/>
    <n v="86"/>
    <n v="310"/>
    <n v="330"/>
    <n v="2565"/>
    <n v="2565"/>
  </r>
  <r>
    <x v="72"/>
    <n v="1975"/>
    <n v="13.45"/>
    <n v="394"/>
    <n v="437"/>
    <n v="267"/>
    <n v="6.8"/>
    <n v="296"/>
    <n v="140"/>
    <n v="317"/>
    <n v="66.900000000000006"/>
    <n v="209"/>
    <n v="22.05"/>
    <n v="206"/>
    <n v="15.58"/>
    <n v="190"/>
    <m/>
    <n v="0"/>
    <n v="21.49"/>
    <n v="181"/>
    <m/>
    <n v="0"/>
    <n v="2060"/>
    <x v="9"/>
    <x v="29"/>
    <n v="0"/>
    <n v="357"/>
    <n v="267"/>
    <n v="296"/>
    <n v="317"/>
    <n v="205"/>
    <n v="191"/>
    <n v="190"/>
    <n v="0"/>
    <n v="181"/>
    <n v="0"/>
    <n v="2004"/>
    <n v="357"/>
    <n v="267"/>
    <n v="296"/>
    <n v="317"/>
    <n v="205"/>
    <n v="191"/>
    <n v="190"/>
    <n v="0"/>
    <n v="181"/>
    <n v="0"/>
    <n v="2004"/>
    <n v="2004"/>
  </r>
  <r>
    <x v="73"/>
    <n v="1979"/>
    <n v="13.47"/>
    <n v="354"/>
    <n v="426"/>
    <n v="249"/>
    <n v="6.66"/>
    <n v="287"/>
    <n v="135"/>
    <n v="283"/>
    <n v="69.31"/>
    <n v="149"/>
    <m/>
    <n v="0"/>
    <n v="15.25"/>
    <n v="185"/>
    <m/>
    <n v="0"/>
    <n v="24.5"/>
    <n v="223"/>
    <d v="1899-12-30T00:05:57"/>
    <n v="278"/>
    <n v="2008"/>
    <x v="11"/>
    <x v="22"/>
    <n v="0"/>
    <n v="354"/>
    <n v="249"/>
    <n v="287"/>
    <n v="283"/>
    <n v="149"/>
    <n v="0"/>
    <n v="185"/>
    <n v="0"/>
    <n v="223"/>
    <n v="278"/>
    <n v="2008"/>
    <n v="354"/>
    <n v="249"/>
    <n v="287"/>
    <n v="283"/>
    <n v="149"/>
    <n v="0"/>
    <n v="185"/>
    <n v="0"/>
    <n v="223"/>
    <n v="278"/>
    <n v="2008"/>
    <n v="2828"/>
  </r>
  <r>
    <x v="73"/>
    <n v="1979"/>
    <n v="13.71"/>
    <n v="319"/>
    <n v="441"/>
    <n v="274"/>
    <n v="6.55"/>
    <n v="281"/>
    <n v="130"/>
    <n v="250"/>
    <n v="68.16"/>
    <n v="175"/>
    <m/>
    <n v="0"/>
    <n v="14.99"/>
    <n v="180"/>
    <m/>
    <n v="0"/>
    <n v="25.21"/>
    <n v="232"/>
    <d v="1899-12-30T00:05:45"/>
    <n v="330"/>
    <n v="2041"/>
    <x v="18"/>
    <x v="36"/>
    <n v="0"/>
    <n v="319"/>
    <n v="274"/>
    <n v="281"/>
    <n v="250"/>
    <n v="175"/>
    <n v="0"/>
    <n v="180"/>
    <n v="0"/>
    <n v="232"/>
    <n v="329"/>
    <n v="2040"/>
    <n v="319"/>
    <n v="274"/>
    <n v="281"/>
    <n v="250"/>
    <n v="175"/>
    <n v="0"/>
    <n v="180"/>
    <n v="0"/>
    <n v="232"/>
    <n v="329"/>
    <n v="2040"/>
    <n v="2828"/>
  </r>
  <r>
    <x v="73"/>
    <n v="1979"/>
    <n v="13.6"/>
    <n v="335"/>
    <n v="415"/>
    <n v="230"/>
    <n v="7"/>
    <n v="307"/>
    <n v="130"/>
    <n v="250"/>
    <n v="66.87"/>
    <n v="206"/>
    <m/>
    <n v="0"/>
    <n v="15.36"/>
    <n v="187"/>
    <m/>
    <n v="0"/>
    <n v="23.49"/>
    <n v="209"/>
    <d v="1899-12-30T00:05:38"/>
    <n v="360"/>
    <n v="2084"/>
    <x v="14"/>
    <x v="28"/>
    <n v="0"/>
    <n v="335"/>
    <n v="230"/>
    <n v="307"/>
    <n v="250"/>
    <n v="206"/>
    <n v="0"/>
    <n v="187"/>
    <n v="0"/>
    <n v="209"/>
    <n v="361"/>
    <n v="2085"/>
    <n v="335"/>
    <n v="230"/>
    <n v="307"/>
    <n v="250"/>
    <n v="206"/>
    <n v="0"/>
    <n v="187"/>
    <n v="0"/>
    <n v="209"/>
    <n v="361"/>
    <n v="2085"/>
    <n v="2828"/>
  </r>
  <r>
    <x v="73"/>
    <n v="1979"/>
    <n v="13.43"/>
    <n v="350"/>
    <n v="430"/>
    <n v="255"/>
    <n v="8.0500000000000007"/>
    <n v="369"/>
    <n v="140"/>
    <n v="317"/>
    <n v="60.9"/>
    <n v="378"/>
    <m/>
    <n v="0"/>
    <n v="18.07"/>
    <n v="236"/>
    <m/>
    <n v="0"/>
    <n v="22.89"/>
    <n v="187"/>
    <d v="1899-12-30T00:05:12"/>
    <n v="493"/>
    <n v="2585"/>
    <x v="2"/>
    <x v="11"/>
    <n v="0"/>
    <n v="360"/>
    <n v="255"/>
    <n v="369"/>
    <n v="317"/>
    <n v="378"/>
    <n v="0"/>
    <n v="236"/>
    <n v="0"/>
    <n v="201"/>
    <n v="493"/>
    <n v="2609"/>
    <n v="360"/>
    <n v="255"/>
    <n v="369"/>
    <n v="317"/>
    <n v="378"/>
    <n v="0"/>
    <n v="236"/>
    <n v="0"/>
    <n v="201"/>
    <n v="493"/>
    <n v="2609"/>
    <n v="2828"/>
  </r>
  <r>
    <x v="73"/>
    <n v="1979"/>
    <n v="13.31"/>
    <n v="379"/>
    <n v="475"/>
    <n v="335"/>
    <n v="7.89"/>
    <n v="360"/>
    <n v="140"/>
    <n v="317"/>
    <n v="62.1"/>
    <n v="340"/>
    <m/>
    <n v="0"/>
    <n v="16.510000000000002"/>
    <n v="207"/>
    <m/>
    <n v="0"/>
    <n v="19.309999999999999"/>
    <n v="152"/>
    <d v="1899-12-30T00:05:21"/>
    <n v="445"/>
    <n v="2535"/>
    <x v="3"/>
    <x v="14"/>
    <n v="0"/>
    <n v="379"/>
    <n v="335"/>
    <n v="360"/>
    <n v="317"/>
    <n v="340"/>
    <n v="0"/>
    <n v="207"/>
    <n v="0"/>
    <n v="152"/>
    <n v="445"/>
    <n v="2535"/>
    <n v="379"/>
    <n v="335"/>
    <n v="360"/>
    <n v="317"/>
    <n v="340"/>
    <n v="0"/>
    <n v="207"/>
    <n v="0"/>
    <n v="152"/>
    <n v="445"/>
    <n v="2535"/>
    <n v="2828"/>
  </r>
  <r>
    <x v="73"/>
    <n v="1979"/>
    <n v="13.35"/>
    <n v="365"/>
    <n v="496"/>
    <n v="375"/>
    <n v="7.59"/>
    <n v="342"/>
    <n v="145"/>
    <n v="352"/>
    <n v="61.2"/>
    <n v="369"/>
    <n v="26.66"/>
    <n v="13"/>
    <n v="16.100000000000001"/>
    <n v="200"/>
    <m/>
    <n v="0"/>
    <n v="20"/>
    <n v="161"/>
    <d v="1899-12-30T00:05:30"/>
    <n v="397"/>
    <n v="2574"/>
    <x v="4"/>
    <x v="15"/>
    <n v="0"/>
    <n v="373"/>
    <n v="375"/>
    <n v="342"/>
    <n v="352"/>
    <n v="369"/>
    <n v="14"/>
    <n v="200"/>
    <n v="0"/>
    <n v="161"/>
    <n v="399"/>
    <n v="2585"/>
    <n v="373"/>
    <n v="375"/>
    <n v="342"/>
    <n v="352"/>
    <n v="369"/>
    <n v="14"/>
    <n v="200"/>
    <n v="0"/>
    <n v="161"/>
    <n v="399"/>
    <n v="2585"/>
    <n v="2828"/>
  </r>
  <r>
    <x v="74"/>
    <n v="1976"/>
    <n v="14.62"/>
    <n v="338"/>
    <m/>
    <n v="0"/>
    <n v="6.15"/>
    <n v="330"/>
    <n v="120"/>
    <n v="263"/>
    <m/>
    <n v="0"/>
    <m/>
    <n v="0"/>
    <m/>
    <n v="0"/>
    <m/>
    <n v="0"/>
    <m/>
    <n v="0"/>
    <m/>
    <n v="0"/>
    <n v="931"/>
    <x v="15"/>
    <x v="4"/>
    <n v="45"/>
    <n v="201"/>
    <n v="0"/>
    <n v="258"/>
    <n v="188"/>
    <n v="0"/>
    <n v="0"/>
    <n v="0"/>
    <n v="0"/>
    <n v="0"/>
    <n v="0"/>
    <n v="647"/>
    <n v="338"/>
    <n v="0"/>
    <n v="330"/>
    <n v="263"/>
    <n v="0"/>
    <n v="0"/>
    <n v="0"/>
    <n v="0"/>
    <n v="0"/>
    <n v="0"/>
    <n v="931"/>
    <n v="931"/>
  </r>
  <r>
    <x v="75"/>
    <n v="1985"/>
    <n v="14.4"/>
    <n v="228"/>
    <n v="395"/>
    <n v="198"/>
    <n v="6.3"/>
    <n v="266"/>
    <n v="125"/>
    <n v="218"/>
    <n v="71.489999999999995"/>
    <n v="106"/>
    <n v="34.01"/>
    <n v="0"/>
    <n v="14.53"/>
    <n v="172"/>
    <m/>
    <n v="0"/>
    <n v="23.97"/>
    <n v="215"/>
    <d v="1899-12-30T00:06:27"/>
    <n v="166"/>
    <n v="1569"/>
    <x v="11"/>
    <x v="28"/>
    <n v="0"/>
    <n v="228"/>
    <n v="198"/>
    <n v="266"/>
    <n v="218"/>
    <n v="106"/>
    <n v="0"/>
    <n v="172"/>
    <n v="0"/>
    <n v="215"/>
    <n v="166"/>
    <n v="1569"/>
    <n v="228"/>
    <n v="198"/>
    <n v="266"/>
    <n v="218"/>
    <n v="106"/>
    <n v="0"/>
    <n v="172"/>
    <n v="0"/>
    <n v="215"/>
    <n v="166"/>
    <n v="1569"/>
    <n v="1569"/>
  </r>
  <r>
    <x v="76"/>
    <n v="1982"/>
    <n v="12.97"/>
    <n v="433"/>
    <n v="460"/>
    <n v="308"/>
    <n v="8.36"/>
    <n v="388"/>
    <n v="150"/>
    <n v="389"/>
    <n v="61.19"/>
    <n v="369"/>
    <n v="21.87"/>
    <n v="202"/>
    <n v="22.65"/>
    <n v="322"/>
    <n v="200"/>
    <n v="140"/>
    <n v="36.17"/>
    <n v="387"/>
    <d v="1899-12-30T00:05:11"/>
    <n v="500"/>
    <n v="3438"/>
    <x v="11"/>
    <x v="25"/>
    <n v="0"/>
    <n v="433"/>
    <n v="308"/>
    <n v="388"/>
    <n v="389"/>
    <n v="369"/>
    <n v="202"/>
    <n v="322"/>
    <n v="140"/>
    <n v="387"/>
    <n v="500"/>
    <n v="3438"/>
    <n v="433"/>
    <n v="308"/>
    <n v="388"/>
    <n v="389"/>
    <n v="369"/>
    <n v="202"/>
    <n v="322"/>
    <n v="140"/>
    <n v="387"/>
    <n v="500"/>
    <n v="3438"/>
    <n v="3659"/>
  </r>
  <r>
    <x v="76"/>
    <n v="1982"/>
    <n v="13.02"/>
    <n v="425"/>
    <n v="462"/>
    <n v="312"/>
    <n v="8.08"/>
    <n v="371"/>
    <n v="155"/>
    <n v="426"/>
    <n v="63.4"/>
    <n v="301"/>
    <n v="23.56"/>
    <n v="112"/>
    <n v="20.52"/>
    <n v="282"/>
    <n v="190"/>
    <n v="121"/>
    <n v="30.74"/>
    <n v="310"/>
    <d v="1899-12-30T00:05:38"/>
    <n v="359"/>
    <n v="3019"/>
    <x v="19"/>
    <x v="35"/>
    <n v="0"/>
    <n v="425"/>
    <n v="312"/>
    <n v="371"/>
    <n v="426"/>
    <n v="301"/>
    <n v="112"/>
    <n v="282"/>
    <n v="121"/>
    <n v="310"/>
    <n v="361"/>
    <n v="3021"/>
    <n v="425"/>
    <n v="312"/>
    <n v="371"/>
    <n v="426"/>
    <n v="301"/>
    <n v="112"/>
    <n v="282"/>
    <n v="121"/>
    <n v="310"/>
    <n v="361"/>
    <n v="3021"/>
    <n v="3659"/>
  </r>
  <r>
    <x v="76"/>
    <n v="1982"/>
    <n v="13.59"/>
    <n v="337"/>
    <n v="506"/>
    <n v="394"/>
    <n v="8.2200000000000006"/>
    <n v="379"/>
    <n v="150"/>
    <n v="389"/>
    <n v="61.29"/>
    <n v="366"/>
    <n v="23.59"/>
    <n v="110"/>
    <n v="21.68"/>
    <n v="304"/>
    <n v="200"/>
    <n v="140"/>
    <n v="37.69"/>
    <n v="409"/>
    <d v="1899-12-30T00:05:15"/>
    <n v="474"/>
    <n v="3302"/>
    <x v="20"/>
    <x v="36"/>
    <n v="0"/>
    <n v="337"/>
    <n v="394"/>
    <n v="379"/>
    <n v="389"/>
    <n v="366"/>
    <n v="110"/>
    <n v="304"/>
    <n v="140"/>
    <n v="409"/>
    <n v="476"/>
    <n v="3304"/>
    <n v="337"/>
    <n v="394"/>
    <n v="379"/>
    <n v="389"/>
    <n v="366"/>
    <n v="110"/>
    <n v="304"/>
    <n v="140"/>
    <n v="409"/>
    <n v="476"/>
    <n v="3304"/>
    <n v="3659"/>
  </r>
  <r>
    <x v="76"/>
    <n v="1982"/>
    <n v="13.37"/>
    <n v="370"/>
    <n v="460"/>
    <n v="308"/>
    <n v="8.39"/>
    <n v="389"/>
    <n v="155"/>
    <n v="426"/>
    <n v="63.17"/>
    <n v="307"/>
    <n v="24.16"/>
    <n v="86"/>
    <n v="19.5"/>
    <n v="263"/>
    <n v="190"/>
    <n v="121"/>
    <n v="33.97"/>
    <n v="355"/>
    <d v="1899-12-30T00:05:23"/>
    <n v="434"/>
    <n v="3059"/>
    <x v="21"/>
    <x v="28"/>
    <n v="0"/>
    <n v="370"/>
    <n v="308"/>
    <n v="389"/>
    <n v="426"/>
    <n v="307"/>
    <n v="86"/>
    <n v="263"/>
    <n v="121"/>
    <n v="355"/>
    <n v="435"/>
    <n v="3060"/>
    <n v="370"/>
    <n v="308"/>
    <n v="389"/>
    <n v="426"/>
    <n v="307"/>
    <n v="86"/>
    <n v="263"/>
    <n v="121"/>
    <n v="355"/>
    <n v="435"/>
    <n v="3060"/>
    <n v="3659"/>
  </r>
  <r>
    <x v="76"/>
    <n v="1982"/>
    <n v="13.09"/>
    <n v="413"/>
    <n v="452"/>
    <n v="294"/>
    <n v="8.7200000000000006"/>
    <n v="409"/>
    <n v="160"/>
    <n v="464"/>
    <n v="63.88"/>
    <n v="287"/>
    <n v="22.56"/>
    <n v="162"/>
    <n v="23.3"/>
    <n v="334"/>
    <n v="200"/>
    <n v="140"/>
    <n v="34.549999999999997"/>
    <n v="364"/>
    <d v="1899-12-30T00:05:38"/>
    <n v="359"/>
    <n v="3226"/>
    <x v="18"/>
    <x v="26"/>
    <n v="0"/>
    <n v="413"/>
    <n v="294"/>
    <n v="409"/>
    <n v="464"/>
    <n v="287"/>
    <n v="162"/>
    <n v="334"/>
    <n v="140"/>
    <n v="364"/>
    <n v="361"/>
    <n v="3228"/>
    <n v="413"/>
    <n v="294"/>
    <n v="409"/>
    <n v="464"/>
    <n v="287"/>
    <n v="162"/>
    <n v="334"/>
    <n v="140"/>
    <n v="364"/>
    <n v="361"/>
    <n v="3228"/>
    <n v="3659"/>
  </r>
  <r>
    <x v="76"/>
    <n v="1982"/>
    <n v="13.53"/>
    <n v="346"/>
    <n v="486"/>
    <n v="356"/>
    <n v="8.81"/>
    <n v="414"/>
    <n v="155"/>
    <n v="426"/>
    <n v="62.31"/>
    <n v="334"/>
    <n v="22.78"/>
    <n v="150"/>
    <n v="21.28"/>
    <n v="296"/>
    <n v="190"/>
    <n v="121"/>
    <n v="34.270000000000003"/>
    <n v="360"/>
    <d v="1899-12-30T00:05:31"/>
    <n v="394"/>
    <n v="3197"/>
    <x v="14"/>
    <x v="11"/>
    <n v="0"/>
    <n v="346"/>
    <n v="356"/>
    <n v="414"/>
    <n v="426"/>
    <n v="334"/>
    <n v="150"/>
    <n v="296"/>
    <n v="121"/>
    <n v="360"/>
    <n v="394"/>
    <n v="3197"/>
    <n v="346"/>
    <n v="356"/>
    <n v="414"/>
    <n v="426"/>
    <n v="334"/>
    <n v="150"/>
    <n v="296"/>
    <n v="121"/>
    <n v="360"/>
    <n v="394"/>
    <n v="3197"/>
    <n v="3659"/>
  </r>
  <r>
    <x v="77"/>
    <n v="1980"/>
    <n v="12.7"/>
    <n v="478"/>
    <n v="529"/>
    <n v="439"/>
    <n v="8.65"/>
    <n v="405"/>
    <n v="140"/>
    <n v="317"/>
    <n v="60.06"/>
    <n v="406"/>
    <n v="20.8"/>
    <n v="272"/>
    <n v="22.39"/>
    <n v="317"/>
    <n v="180"/>
    <n v="103"/>
    <n v="40.659999999999997"/>
    <n v="452"/>
    <d v="1899-12-30T00:05:01"/>
    <n v="554"/>
    <n v="3975"/>
    <x v="12"/>
    <x v="19"/>
    <n v="35"/>
    <n v="478"/>
    <n v="439"/>
    <n v="405"/>
    <n v="317"/>
    <n v="406"/>
    <n v="272"/>
    <n v="317"/>
    <n v="103"/>
    <n v="452"/>
    <n v="554"/>
    <n v="3743"/>
    <n v="506"/>
    <n v="473"/>
    <n v="424"/>
    <n v="345"/>
    <n v="479"/>
    <n v="288"/>
    <n v="323"/>
    <n v="109"/>
    <n v="459"/>
    <n v="569"/>
    <n v="3975"/>
    <n v="4447"/>
  </r>
  <r>
    <x v="77"/>
    <n v="1980"/>
    <n v="12.75"/>
    <n v="470"/>
    <n v="540"/>
    <n v="461"/>
    <n v="9.51"/>
    <n v="456"/>
    <n v="150"/>
    <n v="389"/>
    <n v="59.52"/>
    <n v="425"/>
    <n v="19.32"/>
    <n v="385"/>
    <n v="24.17"/>
    <n v="351"/>
    <n v="150"/>
    <n v="54"/>
    <n v="41.39"/>
    <n v="462"/>
    <d v="1899-12-30T00:05:02"/>
    <n v="546"/>
    <n v="3999"/>
    <x v="11"/>
    <x v="23"/>
    <n v="0"/>
    <n v="470"/>
    <n v="461"/>
    <n v="456"/>
    <n v="389"/>
    <n v="425"/>
    <n v="385"/>
    <n v="351"/>
    <n v="54"/>
    <n v="462"/>
    <n v="546"/>
    <n v="3999"/>
    <n v="470"/>
    <n v="461"/>
    <n v="456"/>
    <n v="389"/>
    <n v="425"/>
    <n v="385"/>
    <n v="351"/>
    <n v="54"/>
    <n v="462"/>
    <n v="546"/>
    <n v="3999"/>
    <n v="4447"/>
  </r>
  <r>
    <x v="77"/>
    <n v="1980"/>
    <n v="12.42"/>
    <n v="527"/>
    <n v="532"/>
    <n v="445"/>
    <n v="9.14"/>
    <n v="434"/>
    <n v="150"/>
    <n v="389"/>
    <n v="58.9"/>
    <n v="446"/>
    <n v="19.23"/>
    <n v="392"/>
    <n v="24.62"/>
    <n v="360"/>
    <n v="190"/>
    <n v="121"/>
    <n v="41.51"/>
    <n v="464"/>
    <d v="1899-12-30T00:04:58"/>
    <n v="571"/>
    <n v="4149"/>
    <x v="19"/>
    <x v="24"/>
    <n v="0"/>
    <n v="527"/>
    <n v="445"/>
    <n v="434"/>
    <n v="389"/>
    <n v="446"/>
    <n v="392"/>
    <n v="360"/>
    <n v="121"/>
    <n v="464"/>
    <n v="571"/>
    <n v="4149"/>
    <n v="527"/>
    <n v="445"/>
    <n v="434"/>
    <n v="389"/>
    <n v="446"/>
    <n v="392"/>
    <n v="360"/>
    <n v="121"/>
    <n v="464"/>
    <n v="571"/>
    <n v="4149"/>
    <n v="4447"/>
  </r>
  <r>
    <x v="77"/>
    <n v="1980"/>
    <n v="12.63"/>
    <n v="490"/>
    <n v="512"/>
    <n v="405"/>
    <n v="8.66"/>
    <n v="406"/>
    <m/>
    <n v="0"/>
    <m/>
    <n v="0"/>
    <m/>
    <n v="0"/>
    <m/>
    <n v="0"/>
    <m/>
    <n v="0"/>
    <m/>
    <n v="0"/>
    <m/>
    <n v="0"/>
    <n v="1301"/>
    <x v="21"/>
    <x v="35"/>
    <n v="0"/>
    <n v="490"/>
    <n v="405"/>
    <n v="406"/>
    <n v="0"/>
    <n v="0"/>
    <n v="0"/>
    <n v="0"/>
    <n v="0"/>
    <n v="0"/>
    <n v="0"/>
    <n v="1301"/>
    <n v="490"/>
    <n v="405"/>
    <n v="406"/>
    <n v="0"/>
    <n v="0"/>
    <n v="0"/>
    <n v="0"/>
    <n v="0"/>
    <n v="0"/>
    <n v="0"/>
    <n v="1301"/>
    <n v="4447"/>
  </r>
  <r>
    <x v="77"/>
    <n v="1980"/>
    <n v="12.69"/>
    <n v="480"/>
    <n v="517"/>
    <n v="415"/>
    <n v="9.27"/>
    <n v="442"/>
    <n v="155"/>
    <n v="426"/>
    <n v="60.7"/>
    <n v="385"/>
    <n v="19.309999999999999"/>
    <n v="386"/>
    <n v="24.8"/>
    <n v="363"/>
    <n v="190"/>
    <n v="121"/>
    <n v="40.17"/>
    <n v="445"/>
    <d v="1899-12-30T00:04:56"/>
    <n v="583"/>
    <n v="4046"/>
    <x v="22"/>
    <x v="36"/>
    <n v="0"/>
    <n v="480"/>
    <n v="415"/>
    <n v="442"/>
    <n v="426"/>
    <n v="385"/>
    <n v="386"/>
    <n v="363"/>
    <n v="121"/>
    <n v="445"/>
    <n v="583"/>
    <n v="4046"/>
    <n v="480"/>
    <n v="415"/>
    <n v="442"/>
    <n v="426"/>
    <n v="385"/>
    <n v="386"/>
    <n v="363"/>
    <n v="121"/>
    <n v="445"/>
    <n v="583"/>
    <n v="4046"/>
    <n v="4447"/>
  </r>
  <r>
    <x v="77"/>
    <n v="1980"/>
    <n v="12.46"/>
    <n v="520"/>
    <n v="516"/>
    <n v="413"/>
    <n v="9.51"/>
    <n v="456"/>
    <n v="150"/>
    <n v="389"/>
    <n v="58.46"/>
    <n v="462"/>
    <n v="19.600000000000001"/>
    <n v="362"/>
    <n v="24.05"/>
    <n v="349"/>
    <n v="190"/>
    <n v="121"/>
    <n v="40.28"/>
    <n v="446"/>
    <d v="1899-12-30T00:04:53"/>
    <n v="600"/>
    <n v="4118"/>
    <x v="14"/>
    <x v="13"/>
    <n v="0"/>
    <n v="520"/>
    <n v="413"/>
    <n v="456"/>
    <n v="389"/>
    <n v="462"/>
    <n v="362"/>
    <n v="349"/>
    <n v="121"/>
    <n v="446"/>
    <n v="601"/>
    <n v="4119"/>
    <n v="520"/>
    <n v="413"/>
    <n v="456"/>
    <n v="389"/>
    <n v="462"/>
    <n v="362"/>
    <n v="349"/>
    <n v="121"/>
    <n v="446"/>
    <n v="601"/>
    <n v="4119"/>
    <n v="4447"/>
  </r>
  <r>
    <x v="77"/>
    <n v="1980"/>
    <n v="12.75"/>
    <n v="470"/>
    <n v="524"/>
    <n v="429"/>
    <n v="8.74"/>
    <n v="410"/>
    <n v="150"/>
    <n v="389"/>
    <n v="59.24"/>
    <n v="435"/>
    <n v="19.22"/>
    <n v="393"/>
    <n v="24.61"/>
    <n v="360"/>
    <n v="170"/>
    <n v="86"/>
    <n v="44.62"/>
    <n v="509"/>
    <d v="1899-12-30T00:04:47"/>
    <n v="635"/>
    <n v="4116"/>
    <x v="1"/>
    <x v="26"/>
    <n v="0"/>
    <n v="470"/>
    <n v="429"/>
    <n v="410"/>
    <n v="389"/>
    <n v="435"/>
    <n v="393"/>
    <n v="360"/>
    <n v="86"/>
    <n v="509"/>
    <n v="637"/>
    <n v="4118"/>
    <n v="470"/>
    <n v="429"/>
    <n v="410"/>
    <n v="389"/>
    <n v="435"/>
    <n v="393"/>
    <n v="360"/>
    <n v="86"/>
    <n v="509"/>
    <n v="637"/>
    <n v="4118"/>
    <n v="4447"/>
  </r>
  <r>
    <x v="77"/>
    <n v="1980"/>
    <n v="12.93"/>
    <n v="428"/>
    <n v="523"/>
    <n v="427"/>
    <n v="8.89"/>
    <n v="419"/>
    <n v="160"/>
    <n v="464"/>
    <n v="58.08"/>
    <n v="475"/>
    <n v="19.72"/>
    <n v="350"/>
    <n v="24.21"/>
    <n v="352"/>
    <n v="160"/>
    <n v="70"/>
    <n v="37.450000000000003"/>
    <n v="403"/>
    <d v="1899-12-30T00:04:51"/>
    <n v="613"/>
    <n v="4001"/>
    <x v="2"/>
    <x v="14"/>
    <n v="0"/>
    <n v="439"/>
    <n v="427"/>
    <n v="419"/>
    <n v="464"/>
    <n v="476"/>
    <n v="352"/>
    <n v="352"/>
    <n v="70"/>
    <n v="405"/>
    <n v="613"/>
    <n v="4017"/>
    <n v="439"/>
    <n v="427"/>
    <n v="419"/>
    <n v="464"/>
    <n v="476"/>
    <n v="352"/>
    <n v="352"/>
    <n v="70"/>
    <n v="405"/>
    <n v="613"/>
    <n v="4017"/>
    <n v="4447"/>
  </r>
  <r>
    <x v="77"/>
    <n v="1980"/>
    <n v="12.57"/>
    <n v="501"/>
    <n v="534"/>
    <n v="449"/>
    <n v="9.1999999999999993"/>
    <n v="438"/>
    <n v="155"/>
    <n v="426"/>
    <n v="57.3"/>
    <n v="505"/>
    <n v="19.34"/>
    <n v="383"/>
    <n v="23.65"/>
    <n v="341"/>
    <n v="160"/>
    <n v="70"/>
    <n v="40.44"/>
    <n v="448"/>
    <d v="1899-12-30T00:04:48"/>
    <n v="631"/>
    <n v="4192"/>
    <x v="3"/>
    <x v="15"/>
    <n v="0"/>
    <n v="501"/>
    <n v="449"/>
    <n v="438"/>
    <n v="426"/>
    <n v="504"/>
    <n v="383"/>
    <n v="341"/>
    <n v="70"/>
    <n v="448"/>
    <n v="631"/>
    <n v="4191"/>
    <n v="501"/>
    <n v="449"/>
    <n v="438"/>
    <n v="426"/>
    <n v="504"/>
    <n v="383"/>
    <n v="341"/>
    <n v="70"/>
    <n v="448"/>
    <n v="631"/>
    <n v="4191"/>
    <n v="4447"/>
  </r>
  <r>
    <x v="77"/>
    <n v="1980"/>
    <n v="12.88"/>
    <n v="444"/>
    <n v="536"/>
    <n v="453"/>
    <n v="8.9700000000000006"/>
    <n v="424"/>
    <n v="160"/>
    <n v="464"/>
    <n v="57.9"/>
    <n v="482"/>
    <n v="20.309999999999999"/>
    <n v="323"/>
    <n v="24.69"/>
    <n v="361"/>
    <n v="160"/>
    <n v="70"/>
    <n v="41.01"/>
    <n v="457"/>
    <d v="1899-12-30T00:04:58"/>
    <n v="577"/>
    <n v="4055"/>
    <x v="4"/>
    <x v="29"/>
    <n v="0"/>
    <n v="448"/>
    <n v="453"/>
    <n v="424"/>
    <n v="464"/>
    <n v="482"/>
    <n v="307"/>
    <n v="361"/>
    <n v="70"/>
    <n v="457"/>
    <n v="571"/>
    <n v="4037"/>
    <n v="448"/>
    <n v="453"/>
    <n v="424"/>
    <n v="464"/>
    <n v="482"/>
    <n v="307"/>
    <n v="361"/>
    <n v="70"/>
    <n v="457"/>
    <n v="571"/>
    <n v="4037"/>
    <n v="4447"/>
  </r>
  <r>
    <x v="77"/>
    <n v="1980"/>
    <n v="13.27"/>
    <n v="423"/>
    <n v="461"/>
    <n v="310"/>
    <n v="7.62"/>
    <n v="344"/>
    <n v="140"/>
    <n v="317"/>
    <n v="62"/>
    <n v="348"/>
    <n v="23.1"/>
    <n v="146"/>
    <n v="20.68"/>
    <n v="283"/>
    <m/>
    <n v="0"/>
    <n v="25.68"/>
    <n v="239"/>
    <d v="1899-12-30T00:05:20"/>
    <n v="452"/>
    <n v="2862"/>
    <x v="9"/>
    <x v="34"/>
    <n v="0"/>
    <n v="385"/>
    <n v="310"/>
    <n v="344"/>
    <n v="317"/>
    <n v="343"/>
    <n v="134"/>
    <n v="285"/>
    <n v="0"/>
    <n v="239"/>
    <n v="450"/>
    <n v="2807"/>
    <n v="385"/>
    <n v="310"/>
    <n v="344"/>
    <n v="317"/>
    <n v="343"/>
    <n v="134"/>
    <n v="285"/>
    <n v="0"/>
    <n v="239"/>
    <n v="450"/>
    <n v="2807"/>
    <n v="4447"/>
  </r>
  <r>
    <x v="78"/>
    <n v="1986"/>
    <n v="12.53"/>
    <n v="508"/>
    <n v="495"/>
    <n v="373"/>
    <n v="9.01"/>
    <n v="426"/>
    <n v="150"/>
    <n v="389"/>
    <n v="58.91"/>
    <n v="446"/>
    <n v="21.63"/>
    <n v="217"/>
    <n v="24.98"/>
    <n v="367"/>
    <n v="120"/>
    <n v="15"/>
    <n v="38.4"/>
    <n v="419"/>
    <d v="1899-12-30T00:04:42"/>
    <n v="664"/>
    <n v="3824"/>
    <x v="1"/>
    <x v="31"/>
    <n v="0"/>
    <n v="508"/>
    <n v="373"/>
    <n v="426"/>
    <n v="389"/>
    <n v="446"/>
    <n v="217"/>
    <n v="367"/>
    <n v="15"/>
    <n v="419"/>
    <n v="668"/>
    <n v="3828"/>
    <n v="508"/>
    <n v="373"/>
    <n v="426"/>
    <n v="389"/>
    <n v="446"/>
    <n v="217"/>
    <n v="367"/>
    <n v="15"/>
    <n v="419"/>
    <n v="668"/>
    <n v="3828"/>
    <n v="3896"/>
  </r>
  <r>
    <x v="78"/>
    <n v="1986"/>
    <n v="13.09"/>
    <n v="413"/>
    <n v="502"/>
    <n v="386"/>
    <n v="7.29"/>
    <n v="324"/>
    <n v="150"/>
    <n v="389"/>
    <n v="61.3"/>
    <n v="364"/>
    <n v="24.28"/>
    <n v="81"/>
    <n v="15.22"/>
    <n v="184"/>
    <n v="160"/>
    <n v="70"/>
    <n v="26.35"/>
    <n v="248"/>
    <d v="1899-12-30T00:04:48"/>
    <n v="631"/>
    <n v="3090"/>
    <x v="3"/>
    <x v="34"/>
    <n v="0"/>
    <n v="413"/>
    <n v="386"/>
    <n v="324"/>
    <n v="389"/>
    <n v="365"/>
    <n v="81"/>
    <n v="184"/>
    <n v="70"/>
    <n v="248"/>
    <n v="631"/>
    <n v="3091"/>
    <n v="413"/>
    <n v="386"/>
    <n v="324"/>
    <n v="389"/>
    <n v="365"/>
    <n v="81"/>
    <n v="184"/>
    <n v="70"/>
    <n v="248"/>
    <n v="631"/>
    <n v="3091"/>
    <n v="3896"/>
  </r>
  <r>
    <x v="79"/>
    <n v="1960"/>
    <n v="14.63"/>
    <n v="200"/>
    <n v="440"/>
    <n v="273"/>
    <n v="7.31"/>
    <n v="326"/>
    <n v="130"/>
    <n v="250"/>
    <n v="66.05"/>
    <n v="227"/>
    <m/>
    <n v="0"/>
    <n v="16.84"/>
    <n v="213"/>
    <n v="170"/>
    <n v="86"/>
    <n v="22.23"/>
    <n v="192"/>
    <d v="1899-12-30T00:05:25"/>
    <n v="422"/>
    <n v="2189"/>
    <x v="14"/>
    <x v="2"/>
    <n v="45"/>
    <n v="200"/>
    <n v="273"/>
    <n v="326"/>
    <n v="250"/>
    <n v="227"/>
    <n v="0"/>
    <n v="213"/>
    <n v="86"/>
    <n v="192"/>
    <n v="424"/>
    <n v="2191"/>
    <n v="337"/>
    <n v="398"/>
    <n v="413"/>
    <n v="338"/>
    <n v="415"/>
    <n v="0"/>
    <n v="277"/>
    <n v="130"/>
    <n v="244"/>
    <n v="580"/>
    <n v="3132"/>
    <n v="3570"/>
  </r>
  <r>
    <x v="79"/>
    <n v="1960"/>
    <n v="13.4"/>
    <n v="402"/>
    <n v="489"/>
    <n v="361"/>
    <n v="8.0399999999999991"/>
    <n v="369"/>
    <n v="140"/>
    <n v="317"/>
    <n v="60"/>
    <n v="414"/>
    <n v="22.83"/>
    <n v="160"/>
    <n v="18.03"/>
    <n v="235"/>
    <n v="200"/>
    <n v="140"/>
    <n v="30.14"/>
    <n v="301"/>
    <d v="1899-12-30T00:05:03"/>
    <n v="544"/>
    <n v="3243"/>
    <x v="8"/>
    <x v="18"/>
    <n v="35"/>
    <n v="365"/>
    <n v="361"/>
    <n v="369"/>
    <n v="317"/>
    <n v="408"/>
    <n v="147"/>
    <n v="235"/>
    <n v="140"/>
    <n v="301"/>
    <n v="543"/>
    <n v="3186"/>
    <n v="391"/>
    <n v="392"/>
    <n v="386"/>
    <n v="345"/>
    <n v="481"/>
    <n v="161"/>
    <n v="240"/>
    <n v="145"/>
    <n v="306"/>
    <n v="558"/>
    <n v="3405"/>
    <n v="3570"/>
  </r>
  <r>
    <x v="79"/>
    <n v="1960"/>
    <n v="12.94"/>
    <n v="478"/>
    <m/>
    <n v="0"/>
    <m/>
    <n v="0"/>
    <m/>
    <n v="0"/>
    <m/>
    <n v="0"/>
    <m/>
    <n v="0"/>
    <m/>
    <n v="0"/>
    <m/>
    <n v="0"/>
    <m/>
    <n v="0"/>
    <m/>
    <n v="0"/>
    <n v="478"/>
    <x v="9"/>
    <x v="19"/>
    <n v="35"/>
    <n v="438"/>
    <n v="0"/>
    <n v="0"/>
    <n v="0"/>
    <n v="0"/>
    <n v="0"/>
    <n v="0"/>
    <n v="0"/>
    <n v="0"/>
    <n v="0"/>
    <n v="438"/>
    <n v="464"/>
    <n v="0"/>
    <n v="0"/>
    <n v="0"/>
    <n v="0"/>
    <n v="0"/>
    <n v="0"/>
    <n v="0"/>
    <n v="0"/>
    <n v="0"/>
    <n v="464"/>
    <n v="3570"/>
  </r>
  <r>
    <x v="80"/>
    <n v="1961"/>
    <n v="14.5"/>
    <n v="215"/>
    <n v="410"/>
    <n v="222"/>
    <n v="8.8699999999999992"/>
    <n v="418"/>
    <n v="125"/>
    <n v="218"/>
    <n v="71.2"/>
    <n v="111"/>
    <m/>
    <n v="0"/>
    <n v="21.64"/>
    <n v="303"/>
    <n v="140"/>
    <n v="40"/>
    <n v="26.39"/>
    <n v="249"/>
    <d v="1899-12-30T00:06:10"/>
    <n v="225"/>
    <n v="2001"/>
    <x v="3"/>
    <x v="7"/>
    <n v="40"/>
    <n v="215"/>
    <n v="222"/>
    <n v="418"/>
    <n v="218"/>
    <n v="111"/>
    <n v="0"/>
    <n v="303"/>
    <n v="40"/>
    <n v="249"/>
    <n v="225"/>
    <n v="2001"/>
    <n v="294"/>
    <n v="285"/>
    <n v="478"/>
    <n v="257"/>
    <n v="213"/>
    <n v="0"/>
    <n v="345"/>
    <n v="56"/>
    <n v="280"/>
    <n v="297"/>
    <n v="2505"/>
    <n v="2872"/>
  </r>
  <r>
    <x v="80"/>
    <n v="1961"/>
    <n v="14.39"/>
    <n v="228"/>
    <n v="440"/>
    <n v="273"/>
    <n v="8.23"/>
    <n v="380"/>
    <n v="125"/>
    <n v="218"/>
    <n v="70.599999999999994"/>
    <n v="123"/>
    <m/>
    <n v="0"/>
    <n v="20.5"/>
    <n v="281"/>
    <n v="150"/>
    <n v="54"/>
    <n v="26.81"/>
    <n v="254"/>
    <d v="1899-12-30T00:06:05"/>
    <n v="243"/>
    <n v="2054"/>
    <x v="4"/>
    <x v="8"/>
    <n v="40"/>
    <n v="229"/>
    <n v="273"/>
    <n v="380"/>
    <n v="218"/>
    <n v="123"/>
    <n v="0"/>
    <n v="281"/>
    <n v="54"/>
    <n v="255"/>
    <n v="244"/>
    <n v="2057"/>
    <n v="308"/>
    <n v="345"/>
    <n v="435"/>
    <n v="257"/>
    <n v="227"/>
    <n v="0"/>
    <n v="321"/>
    <n v="73"/>
    <n v="287"/>
    <n v="318"/>
    <n v="2571"/>
    <n v="2872"/>
  </r>
  <r>
    <x v="80"/>
    <n v="1961"/>
    <n v="14.3"/>
    <n v="240"/>
    <n v="423"/>
    <n v="244"/>
    <n v="8.2200000000000006"/>
    <n v="379"/>
    <n v="130"/>
    <n v="250"/>
    <n v="72.5"/>
    <n v="88"/>
    <m/>
    <n v="0"/>
    <n v="21.18"/>
    <n v="294"/>
    <m/>
    <n v="0"/>
    <n v="27.17"/>
    <n v="259"/>
    <d v="1899-12-30T00:05:54"/>
    <n v="289"/>
    <n v="2043"/>
    <x v="5"/>
    <x v="9"/>
    <n v="40"/>
    <n v="240"/>
    <n v="244"/>
    <n v="379"/>
    <n v="250"/>
    <n v="88"/>
    <n v="0"/>
    <n v="294"/>
    <n v="0"/>
    <n v="260"/>
    <n v="289"/>
    <n v="2044"/>
    <n v="321"/>
    <n v="310"/>
    <n v="435"/>
    <n v="290"/>
    <n v="183"/>
    <n v="0"/>
    <n v="335"/>
    <n v="0"/>
    <n v="292"/>
    <n v="366"/>
    <n v="2532"/>
    <n v="2872"/>
  </r>
  <r>
    <x v="80"/>
    <n v="1961"/>
    <n v="13.9"/>
    <n v="293"/>
    <n v="446"/>
    <n v="283"/>
    <n v="8.4700000000000006"/>
    <n v="394"/>
    <n v="130"/>
    <n v="250"/>
    <n v="66.7"/>
    <n v="210"/>
    <m/>
    <n v="0"/>
    <n v="22.29"/>
    <n v="315"/>
    <n v="160"/>
    <n v="70"/>
    <n v="25.8"/>
    <n v="241"/>
    <d v="1899-12-30T00:05:44"/>
    <n v="334"/>
    <n v="2390"/>
    <x v="6"/>
    <x v="10"/>
    <n v="35"/>
    <n v="293"/>
    <n v="283"/>
    <n v="394"/>
    <n v="250"/>
    <n v="210"/>
    <n v="0"/>
    <n v="315"/>
    <n v="70"/>
    <n v="241"/>
    <n v="333"/>
    <n v="2389"/>
    <n v="318"/>
    <n v="308"/>
    <n v="413"/>
    <n v="270"/>
    <n v="272"/>
    <n v="0"/>
    <n v="321"/>
    <n v="75"/>
    <n v="245"/>
    <n v="347"/>
    <n v="2569"/>
    <n v="2872"/>
  </r>
  <r>
    <x v="80"/>
    <n v="1961"/>
    <n v="14.18"/>
    <n v="287"/>
    <n v="443"/>
    <n v="278"/>
    <n v="8.3000000000000007"/>
    <n v="384"/>
    <n v="125"/>
    <n v="218"/>
    <n v="66.599999999999994"/>
    <n v="217"/>
    <m/>
    <n v="0"/>
    <n v="23.07"/>
    <n v="330"/>
    <n v="175"/>
    <n v="95"/>
    <n v="26.07"/>
    <n v="245"/>
    <d v="1899-12-30T00:05:56"/>
    <n v="281"/>
    <n v="2335"/>
    <x v="7"/>
    <x v="18"/>
    <n v="35"/>
    <n v="255"/>
    <n v="278"/>
    <n v="384"/>
    <n v="218"/>
    <n v="213"/>
    <n v="0"/>
    <n v="330"/>
    <n v="95"/>
    <n v="244"/>
    <n v="281"/>
    <n v="2298"/>
    <n v="279"/>
    <n v="303"/>
    <n v="402"/>
    <n v="237"/>
    <n v="275"/>
    <n v="0"/>
    <n v="336"/>
    <n v="100"/>
    <n v="249"/>
    <n v="294"/>
    <n v="2475"/>
    <n v="2872"/>
  </r>
  <r>
    <x v="80"/>
    <n v="1961"/>
    <n v="13.9"/>
    <n v="327"/>
    <n v="445"/>
    <n v="281"/>
    <n v="8.6999999999999993"/>
    <n v="408"/>
    <n v="120"/>
    <n v="188"/>
    <n v="70"/>
    <n v="138"/>
    <m/>
    <n v="0"/>
    <n v="22"/>
    <n v="310"/>
    <n v="190"/>
    <n v="121"/>
    <n v="28.87"/>
    <n v="283"/>
    <d v="1899-12-30T00:05:37"/>
    <n v="366"/>
    <n v="2422"/>
    <x v="8"/>
    <x v="19"/>
    <n v="35"/>
    <n v="293"/>
    <n v="281"/>
    <n v="408"/>
    <n v="188"/>
    <n v="135"/>
    <n v="0"/>
    <n v="310"/>
    <n v="121"/>
    <n v="283"/>
    <n v="366"/>
    <n v="2385"/>
    <n v="318"/>
    <n v="306"/>
    <n v="427"/>
    <n v="206"/>
    <n v="189"/>
    <n v="0"/>
    <n v="316"/>
    <n v="127"/>
    <n v="288"/>
    <n v="380"/>
    <n v="2557"/>
    <n v="2872"/>
  </r>
  <r>
    <x v="80"/>
    <n v="1961"/>
    <n v="13.9"/>
    <n v="327"/>
    <n v="462"/>
    <n v="312"/>
    <n v="8.18"/>
    <n v="377"/>
    <n v="125"/>
    <n v="218"/>
    <n v="69.400000000000006"/>
    <n v="150"/>
    <m/>
    <n v="0"/>
    <n v="24.5"/>
    <n v="357"/>
    <n v="160"/>
    <n v="70"/>
    <n v="24.43"/>
    <n v="222"/>
    <d v="1899-12-30T00:06:06"/>
    <n v="240"/>
    <n v="2273"/>
    <x v="9"/>
    <x v="20"/>
    <n v="35"/>
    <n v="293"/>
    <n v="312"/>
    <n v="377"/>
    <n v="218"/>
    <n v="147"/>
    <n v="0"/>
    <n v="357"/>
    <n v="70"/>
    <n v="222"/>
    <n v="240"/>
    <n v="2236"/>
    <n v="318"/>
    <n v="339"/>
    <n v="395"/>
    <n v="237"/>
    <n v="203"/>
    <n v="0"/>
    <n v="364"/>
    <n v="75"/>
    <n v="226"/>
    <n v="253"/>
    <n v="2410"/>
    <n v="2872"/>
  </r>
  <r>
    <x v="81"/>
    <n v="1977"/>
    <n v="14.26"/>
    <n v="245"/>
    <n v="414"/>
    <n v="229"/>
    <n v="7.73"/>
    <n v="350"/>
    <n v="127"/>
    <n v="231"/>
    <n v="69.34"/>
    <n v="149"/>
    <m/>
    <n v="0"/>
    <n v="17.66"/>
    <n v="229"/>
    <n v="180"/>
    <n v="103"/>
    <n v="27.31"/>
    <n v="262"/>
    <d v="1899-12-30T00:06:16"/>
    <n v="203"/>
    <n v="2001"/>
    <x v="16"/>
    <x v="7"/>
    <n v="40"/>
    <n v="245"/>
    <n v="229"/>
    <n v="350"/>
    <n v="231"/>
    <n v="149"/>
    <n v="0"/>
    <n v="229"/>
    <n v="103"/>
    <n v="262"/>
    <n v="203"/>
    <n v="2001"/>
    <n v="327"/>
    <n v="292"/>
    <n v="402"/>
    <n v="270"/>
    <n v="259"/>
    <n v="0"/>
    <n v="262"/>
    <n v="128"/>
    <n v="294"/>
    <n v="273"/>
    <n v="2507"/>
    <n v="2507"/>
  </r>
  <r>
    <x v="82"/>
    <n v="1969"/>
    <n v="14.45"/>
    <n v="251"/>
    <n v="420"/>
    <n v="239"/>
    <n v="7.08"/>
    <n v="312"/>
    <n v="130"/>
    <n v="250"/>
    <n v="64.900000000000006"/>
    <n v="262"/>
    <n v="26.97"/>
    <n v="13"/>
    <n v="17.62"/>
    <n v="228"/>
    <m/>
    <n v="0"/>
    <n v="19.899999999999999"/>
    <n v="160"/>
    <d v="1899-12-30T00:05:36"/>
    <n v="370"/>
    <n v="2085"/>
    <x v="9"/>
    <x v="28"/>
    <n v="0"/>
    <n v="221"/>
    <n v="239"/>
    <n v="312"/>
    <n v="250"/>
    <n v="258"/>
    <n v="9"/>
    <n v="228"/>
    <n v="0"/>
    <n v="160"/>
    <n v="370"/>
    <n v="2047"/>
    <n v="221"/>
    <n v="239"/>
    <n v="312"/>
    <n v="250"/>
    <n v="258"/>
    <n v="9"/>
    <n v="228"/>
    <n v="0"/>
    <n v="160"/>
    <n v="370"/>
    <n v="2047"/>
    <n v="2047"/>
  </r>
  <r>
    <x v="83"/>
    <m/>
    <n v="15.15"/>
    <n v="169"/>
    <n v="397"/>
    <n v="201"/>
    <n v="9.52"/>
    <n v="457"/>
    <n v="125"/>
    <n v="218"/>
    <n v="74.8"/>
    <n v="55"/>
    <n v="27.49"/>
    <n v="7"/>
    <n v="24.16"/>
    <n v="351"/>
    <m/>
    <n v="0"/>
    <n v="28.02"/>
    <n v="272"/>
    <m/>
    <n v="0"/>
    <n v="1730"/>
    <x v="7"/>
    <x v="12"/>
    <n v="0"/>
    <n v="144"/>
    <n v="201"/>
    <n v="457"/>
    <n v="218"/>
    <n v="52"/>
    <n v="3"/>
    <n v="351"/>
    <n v="0"/>
    <n v="271"/>
    <n v="0"/>
    <n v="1697"/>
    <n v="144"/>
    <n v="201"/>
    <n v="457"/>
    <n v="218"/>
    <n v="52"/>
    <n v="3"/>
    <n v="351"/>
    <n v="0"/>
    <n v="271"/>
    <n v="0"/>
    <n v="1697"/>
    <n v="1919"/>
  </r>
  <r>
    <x v="83"/>
    <m/>
    <m/>
    <n v="0"/>
    <m/>
    <n v="0"/>
    <n v="8.4600000000000009"/>
    <n v="394"/>
    <n v="125"/>
    <n v="218"/>
    <m/>
    <n v="0"/>
    <m/>
    <n v="0"/>
    <m/>
    <n v="0"/>
    <m/>
    <n v="0"/>
    <m/>
    <n v="0"/>
    <m/>
    <n v="0"/>
    <n v="612"/>
    <x v="8"/>
    <x v="12"/>
    <n v="0"/>
    <n v="0"/>
    <n v="0"/>
    <n v="394"/>
    <n v="218"/>
    <n v="0"/>
    <n v="0"/>
    <n v="0"/>
    <n v="0"/>
    <n v="0"/>
    <n v="0"/>
    <n v="612"/>
    <n v="0"/>
    <n v="0"/>
    <n v="394"/>
    <n v="218"/>
    <n v="0"/>
    <n v="0"/>
    <n v="0"/>
    <n v="0"/>
    <n v="0"/>
    <n v="0"/>
    <n v="612"/>
    <n v="1919"/>
  </r>
  <r>
    <x v="83"/>
    <m/>
    <n v="14.47"/>
    <n v="249"/>
    <n v="382"/>
    <n v="177"/>
    <n v="9.44"/>
    <n v="452"/>
    <n v="130"/>
    <n v="250"/>
    <n v="72.2"/>
    <n v="95"/>
    <n v="25.01"/>
    <n v="63"/>
    <n v="24.9"/>
    <n v="365"/>
    <m/>
    <n v="0"/>
    <n v="28.57"/>
    <n v="279"/>
    <m/>
    <n v="0"/>
    <n v="1930"/>
    <x v="9"/>
    <x v="12"/>
    <n v="0"/>
    <n v="219"/>
    <n v="177"/>
    <n v="452"/>
    <n v="250"/>
    <n v="93"/>
    <n v="55"/>
    <n v="365"/>
    <n v="0"/>
    <n v="279"/>
    <n v="0"/>
    <n v="1890"/>
    <n v="219"/>
    <n v="177"/>
    <n v="452"/>
    <n v="250"/>
    <n v="93"/>
    <n v="55"/>
    <n v="365"/>
    <n v="0"/>
    <n v="279"/>
    <n v="0"/>
    <n v="1890"/>
    <n v="1919"/>
  </r>
  <r>
    <x v="84"/>
    <m/>
    <n v="16"/>
    <n v="70"/>
    <n v="375"/>
    <n v="167"/>
    <n v="8.09"/>
    <n v="372"/>
    <n v="110"/>
    <n v="131"/>
    <n v="77.599999999999994"/>
    <n v="21"/>
    <m/>
    <n v="0"/>
    <n v="16.8"/>
    <n v="213"/>
    <m/>
    <n v="0"/>
    <n v="32.520000000000003"/>
    <n v="335"/>
    <m/>
    <n v="0"/>
    <n v="1309"/>
    <x v="0"/>
    <x v="12"/>
    <n v="0"/>
    <n v="70"/>
    <n v="167"/>
    <n v="372"/>
    <n v="131"/>
    <n v="21"/>
    <n v="0"/>
    <n v="213"/>
    <n v="0"/>
    <n v="335"/>
    <n v="0"/>
    <n v="1309"/>
    <n v="70"/>
    <n v="167"/>
    <n v="372"/>
    <n v="131"/>
    <n v="21"/>
    <n v="0"/>
    <n v="213"/>
    <n v="0"/>
    <n v="335"/>
    <n v="0"/>
    <n v="1309"/>
    <n v="1309"/>
  </r>
  <r>
    <x v="85"/>
    <n v="1971"/>
    <n v="14"/>
    <n v="279"/>
    <n v="482"/>
    <n v="348"/>
    <n v="7.98"/>
    <n v="365"/>
    <n v="135"/>
    <n v="283"/>
    <n v="69.81"/>
    <n v="139"/>
    <n v="28.5"/>
    <n v="0"/>
    <n v="17.5"/>
    <n v="226"/>
    <n v="120"/>
    <n v="15"/>
    <n v="24.47"/>
    <n v="222"/>
    <d v="1899-12-30T00:06:24"/>
    <n v="174"/>
    <n v="2051"/>
    <x v="11"/>
    <x v="7"/>
    <n v="40"/>
    <n v="279"/>
    <n v="348"/>
    <n v="365"/>
    <n v="283"/>
    <n v="139"/>
    <n v="0"/>
    <n v="226"/>
    <n v="15"/>
    <n v="222"/>
    <n v="174"/>
    <n v="2051"/>
    <n v="363"/>
    <n v="431"/>
    <n v="419"/>
    <n v="331"/>
    <n v="247"/>
    <n v="0"/>
    <n v="258"/>
    <n v="26"/>
    <n v="251"/>
    <n v="242"/>
    <n v="2568"/>
    <n v="2922"/>
  </r>
  <r>
    <x v="85"/>
    <n v="1971"/>
    <n v="13.67"/>
    <n v="325"/>
    <n v="486"/>
    <n v="356"/>
    <n v="7.58"/>
    <n v="341"/>
    <n v="140"/>
    <n v="317"/>
    <n v="68.3"/>
    <n v="172"/>
    <n v="26.59"/>
    <n v="15"/>
    <n v="21.46"/>
    <n v="300"/>
    <n v="150"/>
    <n v="54"/>
    <n v="24.78"/>
    <n v="226"/>
    <d v="1899-12-30T00:06:14"/>
    <n v="211"/>
    <n v="2317"/>
    <x v="19"/>
    <x v="8"/>
    <n v="40"/>
    <n v="325"/>
    <n v="356"/>
    <n v="341"/>
    <n v="317"/>
    <n v="172"/>
    <n v="15"/>
    <n v="300"/>
    <n v="54"/>
    <n v="226"/>
    <n v="210"/>
    <n v="2316"/>
    <n v="412"/>
    <n v="441"/>
    <n v="392"/>
    <n v="367"/>
    <n v="286"/>
    <n v="46"/>
    <n v="341"/>
    <n v="73"/>
    <n v="256"/>
    <n v="281"/>
    <n v="2895"/>
    <n v="2922"/>
  </r>
  <r>
    <x v="86"/>
    <n v="1985"/>
    <n v="14.16"/>
    <n v="258"/>
    <n v="417"/>
    <n v="234"/>
    <n v="8.1999999999999993"/>
    <n v="378"/>
    <n v="145"/>
    <n v="352"/>
    <n v="66.34"/>
    <n v="219"/>
    <m/>
    <n v="0"/>
    <n v="20.49"/>
    <n v="281"/>
    <n v="190"/>
    <n v="121"/>
    <n v="36.049999999999997"/>
    <n v="385"/>
    <d v="1899-12-30T00:05:20"/>
    <n v="452"/>
    <n v="2680"/>
    <x v="14"/>
    <x v="29"/>
    <n v="0"/>
    <n v="258"/>
    <n v="234"/>
    <n v="378"/>
    <n v="352"/>
    <n v="219"/>
    <n v="0"/>
    <n v="281"/>
    <n v="121"/>
    <n v="385"/>
    <n v="450"/>
    <n v="2678"/>
    <n v="258"/>
    <n v="234"/>
    <n v="378"/>
    <n v="352"/>
    <n v="219"/>
    <n v="0"/>
    <n v="281"/>
    <n v="121"/>
    <n v="385"/>
    <n v="450"/>
    <n v="2678"/>
    <n v="2932"/>
  </r>
  <r>
    <x v="86"/>
    <n v="1985"/>
    <n v="13.88"/>
    <n v="295"/>
    <n v="436"/>
    <n v="266"/>
    <n v="8.74"/>
    <n v="410"/>
    <n v="140"/>
    <n v="317"/>
    <n v="66.87"/>
    <n v="206"/>
    <n v="27.2"/>
    <n v="6"/>
    <n v="21.47"/>
    <n v="300"/>
    <m/>
    <n v="0"/>
    <n v="37.47"/>
    <n v="406"/>
    <d v="1899-12-30T00:05:43"/>
    <n v="334"/>
    <n v="2540"/>
    <x v="1"/>
    <x v="30"/>
    <n v="0"/>
    <n v="295"/>
    <n v="266"/>
    <n v="410"/>
    <n v="317"/>
    <n v="206"/>
    <n v="6"/>
    <n v="300"/>
    <n v="0"/>
    <n v="406"/>
    <n v="338"/>
    <n v="2544"/>
    <n v="295"/>
    <n v="266"/>
    <n v="410"/>
    <n v="317"/>
    <n v="206"/>
    <n v="6"/>
    <n v="300"/>
    <n v="0"/>
    <n v="406"/>
    <n v="338"/>
    <n v="2544"/>
    <n v="2932"/>
  </r>
  <r>
    <x v="86"/>
    <n v="1985"/>
    <n v="13.72"/>
    <n v="318"/>
    <n v="483"/>
    <n v="350"/>
    <n v="7.94"/>
    <n v="363"/>
    <n v="135"/>
    <n v="283"/>
    <n v="66.7"/>
    <n v="211"/>
    <n v="28.85"/>
    <n v="0"/>
    <n v="16.32"/>
    <n v="204"/>
    <m/>
    <n v="0"/>
    <n v="31.41"/>
    <n v="319"/>
    <d v="1899-12-30T00:05:52"/>
    <n v="298"/>
    <n v="2346"/>
    <x v="3"/>
    <x v="33"/>
    <n v="0"/>
    <n v="318"/>
    <n v="350"/>
    <n v="363"/>
    <n v="283"/>
    <n v="210"/>
    <n v="0"/>
    <n v="204"/>
    <n v="0"/>
    <n v="319"/>
    <n v="298"/>
    <n v="2345"/>
    <n v="318"/>
    <n v="350"/>
    <n v="363"/>
    <n v="283"/>
    <n v="210"/>
    <n v="0"/>
    <n v="204"/>
    <n v="0"/>
    <n v="319"/>
    <n v="298"/>
    <n v="2345"/>
    <n v="2932"/>
  </r>
  <r>
    <x v="87"/>
    <n v="1963"/>
    <n v="12.96"/>
    <n v="434"/>
    <n v="465"/>
    <n v="317"/>
    <n v="8.23"/>
    <n v="380"/>
    <n v="130"/>
    <n v="250"/>
    <n v="69.69"/>
    <n v="141"/>
    <m/>
    <n v="0"/>
    <n v="15.83"/>
    <n v="195"/>
    <n v="140"/>
    <n v="40"/>
    <n v="25"/>
    <n v="230"/>
    <d v="1899-12-30T00:06:16"/>
    <n v="203"/>
    <n v="2190"/>
    <x v="11"/>
    <x v="27"/>
    <n v="50"/>
    <n v="434"/>
    <n v="317"/>
    <n v="380"/>
    <n v="250"/>
    <n v="141"/>
    <n v="0"/>
    <n v="195"/>
    <n v="40"/>
    <n v="230"/>
    <n v="203"/>
    <n v="2190"/>
    <n v="671"/>
    <n v="525"/>
    <n v="531"/>
    <n v="396"/>
    <n v="375"/>
    <n v="0"/>
    <n v="290"/>
    <n v="89"/>
    <n v="324"/>
    <n v="408"/>
    <n v="3609"/>
    <n v="3609"/>
  </r>
  <r>
    <x v="88"/>
    <m/>
    <n v="15.2"/>
    <n v="139"/>
    <n v="399"/>
    <n v="204"/>
    <n v="7.29"/>
    <n v="324"/>
    <n v="120"/>
    <n v="188"/>
    <n v="71.599999999999994"/>
    <n v="104"/>
    <m/>
    <n v="0"/>
    <n v="17.75"/>
    <n v="230"/>
    <m/>
    <n v="0"/>
    <n v="13.94"/>
    <n v="82"/>
    <d v="1899-12-30T00:06:24"/>
    <n v="175"/>
    <n v="1446"/>
    <x v="6"/>
    <x v="12"/>
    <n v="0"/>
    <n v="139"/>
    <n v="204"/>
    <n v="324"/>
    <n v="188"/>
    <n v="104"/>
    <n v="0"/>
    <n v="230"/>
    <n v="0"/>
    <n v="82"/>
    <n v="175"/>
    <n v="1446"/>
    <n v="139"/>
    <n v="204"/>
    <n v="324"/>
    <n v="188"/>
    <n v="104"/>
    <n v="0"/>
    <n v="230"/>
    <n v="0"/>
    <n v="82"/>
    <n v="175"/>
    <n v="1446"/>
    <n v="1446"/>
  </r>
  <r>
    <x v="89"/>
    <n v="1974"/>
    <n v="13.14"/>
    <n v="405"/>
    <n v="508"/>
    <n v="398"/>
    <n v="8"/>
    <n v="366"/>
    <n v="165"/>
    <n v="504"/>
    <n v="64.3"/>
    <n v="275"/>
    <n v="21.89"/>
    <n v="200"/>
    <n v="20.059999999999999"/>
    <n v="273"/>
    <n v="303"/>
    <n v="364"/>
    <n v="33.840000000000003"/>
    <n v="354"/>
    <d v="1899-12-30T00:05:38"/>
    <n v="359"/>
    <n v="3498"/>
    <x v="19"/>
    <x v="18"/>
    <n v="35"/>
    <n v="405"/>
    <n v="398"/>
    <n v="366"/>
    <n v="504"/>
    <n v="275"/>
    <n v="200"/>
    <n v="273"/>
    <n v="364"/>
    <n v="354"/>
    <n v="361"/>
    <n v="3500"/>
    <n v="433"/>
    <n v="429"/>
    <n v="384"/>
    <n v="536"/>
    <n v="341"/>
    <n v="215"/>
    <n v="278"/>
    <n v="376"/>
    <n v="360"/>
    <n v="375"/>
    <n v="3727"/>
    <n v="3727"/>
  </r>
  <r>
    <x v="89"/>
    <n v="1974"/>
    <n v="13.78"/>
    <n v="309"/>
    <n v="498"/>
    <n v="378"/>
    <n v="7.93"/>
    <n v="362"/>
    <n v="165"/>
    <n v="504"/>
    <n v="65.260000000000005"/>
    <n v="248"/>
    <m/>
    <n v="0"/>
    <m/>
    <n v="0"/>
    <m/>
    <n v="0"/>
    <m/>
    <n v="0"/>
    <m/>
    <n v="0"/>
    <n v="1801"/>
    <x v="20"/>
    <x v="19"/>
    <n v="35"/>
    <n v="309"/>
    <n v="378"/>
    <n v="362"/>
    <n v="504"/>
    <n v="248"/>
    <n v="0"/>
    <n v="0"/>
    <n v="0"/>
    <n v="0"/>
    <n v="0"/>
    <n v="1801"/>
    <n v="335"/>
    <n v="409"/>
    <n v="379"/>
    <n v="536"/>
    <n v="312"/>
    <n v="0"/>
    <n v="0"/>
    <n v="0"/>
    <n v="0"/>
    <n v="0"/>
    <n v="1971"/>
    <n v="3727"/>
  </r>
  <r>
    <x v="90"/>
    <n v="1974"/>
    <n v="14.6"/>
    <n v="341"/>
    <n v="396"/>
    <n v="303"/>
    <n v="7.14"/>
    <n v="401"/>
    <n v="135"/>
    <n v="381"/>
    <n v="67.44"/>
    <n v="373"/>
    <m/>
    <n v="0"/>
    <n v="21.86"/>
    <n v="393"/>
    <n v="210"/>
    <n v="222"/>
    <n v="32.409999999999997"/>
    <n v="413"/>
    <d v="1899-12-30T00:05:34"/>
    <n v="532"/>
    <n v="3359"/>
    <x v="15"/>
    <x v="2"/>
    <n v="45"/>
    <n v="204"/>
    <n v="199"/>
    <n v="316"/>
    <n v="283"/>
    <n v="192"/>
    <n v="0"/>
    <n v="307"/>
    <n v="159"/>
    <n v="333"/>
    <n v="379"/>
    <n v="2372"/>
    <n v="341"/>
    <n v="303"/>
    <n v="401"/>
    <n v="381"/>
    <n v="373"/>
    <n v="0"/>
    <n v="393"/>
    <n v="222"/>
    <n v="413"/>
    <n v="532"/>
    <n v="3359"/>
    <n v="4038"/>
  </r>
  <r>
    <x v="90"/>
    <n v="1974"/>
    <n v="13.28"/>
    <n v="383"/>
    <n v="418"/>
    <n v="235"/>
    <n v="6.9"/>
    <n v="301"/>
    <n v="145"/>
    <n v="352"/>
    <n v="68.099999999999994"/>
    <n v="176"/>
    <m/>
    <n v="0"/>
    <n v="20.3"/>
    <n v="278"/>
    <n v="220"/>
    <n v="179"/>
    <n v="30.39"/>
    <n v="305"/>
    <d v="1899-12-30T00:05:33"/>
    <n v="384"/>
    <n v="2593"/>
    <x v="10"/>
    <x v="3"/>
    <n v="45"/>
    <n v="383"/>
    <n v="235"/>
    <n v="301"/>
    <n v="352"/>
    <n v="176"/>
    <n v="0"/>
    <n v="278"/>
    <n v="179"/>
    <n v="305"/>
    <n v="384"/>
    <n v="2593"/>
    <n v="541"/>
    <n v="350"/>
    <n v="384"/>
    <n v="464"/>
    <n v="354"/>
    <n v="0"/>
    <n v="357"/>
    <n v="248"/>
    <n v="379"/>
    <n v="537"/>
    <n v="3614"/>
    <n v="4038"/>
  </r>
  <r>
    <x v="90"/>
    <n v="1974"/>
    <n v="14.15"/>
    <n v="259"/>
    <n v="437"/>
    <n v="267"/>
    <n v="6.55"/>
    <n v="281"/>
    <n v="135"/>
    <n v="283"/>
    <n v="69.239999999999995"/>
    <n v="151"/>
    <m/>
    <n v="0"/>
    <n v="22.06"/>
    <n v="311"/>
    <n v="200"/>
    <n v="140"/>
    <n v="29.15"/>
    <n v="287"/>
    <d v="1899-12-30T00:05:38"/>
    <n v="360"/>
    <n v="2339"/>
    <x v="16"/>
    <x v="4"/>
    <n v="45"/>
    <n v="259"/>
    <n v="267"/>
    <n v="281"/>
    <n v="283"/>
    <n v="151"/>
    <n v="0"/>
    <n v="311"/>
    <n v="140"/>
    <n v="287"/>
    <n v="360"/>
    <n v="2339"/>
    <n v="404"/>
    <n v="392"/>
    <n v="359"/>
    <n v="381"/>
    <n v="322"/>
    <n v="0"/>
    <n v="398"/>
    <n v="199"/>
    <n v="358"/>
    <n v="512"/>
    <n v="3325"/>
    <n v="4038"/>
  </r>
  <r>
    <x v="90"/>
    <n v="1974"/>
    <n v="14.12"/>
    <n v="263"/>
    <n v="423"/>
    <n v="244"/>
    <n v="6.98"/>
    <n v="306"/>
    <n v="145"/>
    <n v="352"/>
    <n v="67.400000000000006"/>
    <n v="193"/>
    <m/>
    <n v="0"/>
    <n v="20.6"/>
    <n v="283"/>
    <n v="230"/>
    <n v="199"/>
    <n v="33.75"/>
    <n v="352"/>
    <d v="1899-12-30T00:05:45"/>
    <n v="327"/>
    <n v="2519"/>
    <x v="17"/>
    <x v="5"/>
    <n v="40"/>
    <n v="263"/>
    <n v="244"/>
    <n v="306"/>
    <n v="352"/>
    <n v="193"/>
    <n v="0"/>
    <n v="283"/>
    <n v="199"/>
    <n v="352"/>
    <n v="327"/>
    <n v="2519"/>
    <n v="346"/>
    <n v="310"/>
    <n v="353"/>
    <n v="404"/>
    <n v="311"/>
    <n v="0"/>
    <n v="323"/>
    <n v="237"/>
    <n v="394"/>
    <n v="406"/>
    <n v="3084"/>
    <n v="4038"/>
  </r>
  <r>
    <x v="90"/>
    <n v="1974"/>
    <n v="13.42"/>
    <n v="362"/>
    <n v="467"/>
    <n v="321"/>
    <n v="7.51"/>
    <n v="337"/>
    <n v="155"/>
    <n v="426"/>
    <n v="66.87"/>
    <n v="206"/>
    <n v="24.75"/>
    <n v="63"/>
    <n v="22.7"/>
    <n v="323"/>
    <n v="230"/>
    <n v="199"/>
    <n v="32.81"/>
    <n v="339"/>
    <d v="1899-12-30T00:05:41"/>
    <n v="345"/>
    <n v="2921"/>
    <x v="11"/>
    <x v="10"/>
    <n v="35"/>
    <n v="362"/>
    <n v="321"/>
    <n v="337"/>
    <n v="426"/>
    <n v="206"/>
    <n v="63"/>
    <n v="323"/>
    <n v="199"/>
    <n v="339"/>
    <n v="345"/>
    <n v="2921"/>
    <n v="388"/>
    <n v="348"/>
    <n v="353"/>
    <n v="457"/>
    <n v="267"/>
    <n v="73"/>
    <n v="329"/>
    <n v="208"/>
    <n v="345"/>
    <n v="358"/>
    <n v="3126"/>
    <n v="4038"/>
  </r>
  <r>
    <x v="90"/>
    <n v="1974"/>
    <n v="12.98"/>
    <n v="431"/>
    <n v="472"/>
    <n v="330"/>
    <n v="7.82"/>
    <n v="356"/>
    <n v="160"/>
    <n v="464"/>
    <n v="63.6"/>
    <n v="295"/>
    <m/>
    <n v="0"/>
    <n v="22.2"/>
    <n v="314"/>
    <n v="190"/>
    <n v="121"/>
    <n v="37.64"/>
    <n v="408"/>
    <m/>
    <n v="0"/>
    <n v="2719"/>
    <x v="19"/>
    <x v="18"/>
    <n v="35"/>
    <n v="431"/>
    <n v="330"/>
    <n v="356"/>
    <n v="464"/>
    <n v="295"/>
    <n v="0"/>
    <n v="314"/>
    <n v="121"/>
    <n v="408"/>
    <n v="0"/>
    <n v="2719"/>
    <n v="459"/>
    <n v="358"/>
    <n v="373"/>
    <n v="496"/>
    <n v="362"/>
    <n v="0"/>
    <n v="319"/>
    <n v="127"/>
    <n v="415"/>
    <n v="0"/>
    <n v="2909"/>
    <n v="4038"/>
  </r>
  <r>
    <x v="90"/>
    <n v="1974"/>
    <n v="13.56"/>
    <n v="341"/>
    <n v="493"/>
    <n v="369"/>
    <n v="8.44"/>
    <n v="392"/>
    <n v="165"/>
    <n v="504"/>
    <n v="68.02"/>
    <n v="178"/>
    <n v="23.16"/>
    <n v="131"/>
    <n v="21.27"/>
    <n v="296"/>
    <n v="215"/>
    <n v="169"/>
    <n v="31.21"/>
    <n v="316"/>
    <d v="1899-12-30T00:05:53"/>
    <n v="295"/>
    <n v="2991"/>
    <x v="21"/>
    <x v="20"/>
    <n v="35"/>
    <n v="341"/>
    <n v="369"/>
    <n v="392"/>
    <n v="504"/>
    <n v="178"/>
    <n v="131"/>
    <n v="296"/>
    <n v="169"/>
    <n v="316"/>
    <n v="293"/>
    <n v="2989"/>
    <n v="367"/>
    <n v="400"/>
    <n v="411"/>
    <n v="536"/>
    <n v="237"/>
    <n v="144"/>
    <n v="302"/>
    <n v="177"/>
    <n v="322"/>
    <n v="307"/>
    <n v="3203"/>
    <n v="4038"/>
  </r>
  <r>
    <x v="90"/>
    <n v="1974"/>
    <n v="13.91"/>
    <n v="291"/>
    <n v="454"/>
    <n v="297"/>
    <n v="7.75"/>
    <n v="352"/>
    <n v="155"/>
    <n v="426"/>
    <n v="69.599999999999994"/>
    <n v="143"/>
    <n v="26.53"/>
    <n v="16"/>
    <n v="23.44"/>
    <n v="337"/>
    <n v="220"/>
    <n v="179"/>
    <n v="28.36"/>
    <n v="276"/>
    <d v="1899-12-30T00:06:28"/>
    <n v="160"/>
    <n v="2477"/>
    <x v="22"/>
    <x v="21"/>
    <n v="35"/>
    <n v="291"/>
    <n v="297"/>
    <n v="352"/>
    <n v="426"/>
    <n v="143"/>
    <n v="16"/>
    <n v="337"/>
    <n v="179"/>
    <n v="276"/>
    <n v="161"/>
    <n v="2478"/>
    <n v="316"/>
    <n v="323"/>
    <n v="368"/>
    <n v="457"/>
    <n v="198"/>
    <n v="22"/>
    <n v="343"/>
    <n v="187"/>
    <n v="281"/>
    <n v="173"/>
    <n v="2668"/>
    <n v="4038"/>
  </r>
  <r>
    <x v="91"/>
    <n v="1988"/>
    <n v="13.04"/>
    <n v="421"/>
    <n v="475"/>
    <n v="335"/>
    <n v="9.17"/>
    <n v="436"/>
    <n v="150"/>
    <n v="389"/>
    <n v="67.099999999999994"/>
    <n v="200"/>
    <n v="24.92"/>
    <n v="58"/>
    <n v="25.27"/>
    <n v="372"/>
    <n v="180"/>
    <n v="103"/>
    <n v="30.3"/>
    <n v="303"/>
    <d v="1899-12-30T00:06:08"/>
    <n v="233"/>
    <n v="2850"/>
    <x v="17"/>
    <x v="35"/>
    <n v="0"/>
    <n v="421"/>
    <n v="335"/>
    <n v="436"/>
    <n v="389"/>
    <n v="200"/>
    <n v="58"/>
    <n v="372"/>
    <n v="103"/>
    <n v="303"/>
    <n v="233"/>
    <n v="2850"/>
    <n v="421"/>
    <n v="335"/>
    <n v="436"/>
    <n v="389"/>
    <n v="200"/>
    <n v="58"/>
    <n v="372"/>
    <n v="103"/>
    <n v="303"/>
    <n v="233"/>
    <n v="2850"/>
    <n v="3009"/>
  </r>
  <r>
    <x v="91"/>
    <n v="1988"/>
    <n v="13.3"/>
    <n v="380"/>
    <n v="516"/>
    <n v="413"/>
    <n v="9.51"/>
    <n v="456"/>
    <n v="150"/>
    <n v="389"/>
    <n v="70.5"/>
    <n v="125"/>
    <m/>
    <n v="0"/>
    <n v="23"/>
    <n v="329"/>
    <m/>
    <n v="0"/>
    <n v="34.58"/>
    <n v="364"/>
    <d v="1899-12-30T00:06:22"/>
    <n v="181"/>
    <n v="2637"/>
    <x v="12"/>
    <x v="36"/>
    <n v="0"/>
    <n v="380"/>
    <n v="413"/>
    <n v="456"/>
    <n v="389"/>
    <n v="125"/>
    <n v="0"/>
    <n v="329"/>
    <n v="0"/>
    <n v="364"/>
    <n v="181"/>
    <n v="2637"/>
    <n v="380"/>
    <n v="413"/>
    <n v="456"/>
    <n v="389"/>
    <n v="125"/>
    <n v="0"/>
    <n v="329"/>
    <n v="0"/>
    <n v="364"/>
    <n v="181"/>
    <n v="2637"/>
    <n v="3009"/>
  </r>
  <r>
    <x v="92"/>
    <n v="1975"/>
    <n v="13.72"/>
    <n v="353"/>
    <n v="473"/>
    <n v="332"/>
    <n v="7.58"/>
    <n v="342"/>
    <n v="135"/>
    <n v="283"/>
    <n v="61.3"/>
    <n v="379"/>
    <m/>
    <n v="0"/>
    <n v="17.38"/>
    <n v="223"/>
    <n v="170"/>
    <n v="86"/>
    <n v="29.2"/>
    <n v="288"/>
    <d v="1899-12-30T00:05:17"/>
    <n v="468"/>
    <n v="2754"/>
    <x v="9"/>
    <x v="29"/>
    <n v="0"/>
    <n v="318"/>
    <n v="332"/>
    <n v="341"/>
    <n v="283"/>
    <n v="365"/>
    <n v="0"/>
    <n v="223"/>
    <n v="86"/>
    <n v="288"/>
    <n v="466"/>
    <n v="2702"/>
    <n v="318"/>
    <n v="332"/>
    <n v="341"/>
    <n v="283"/>
    <n v="365"/>
    <n v="0"/>
    <n v="223"/>
    <n v="86"/>
    <n v="288"/>
    <n v="466"/>
    <n v="2702"/>
    <n v="2860"/>
  </r>
  <r>
    <x v="92"/>
    <n v="1975"/>
    <n v="13.8"/>
    <n v="307"/>
    <n v="470"/>
    <n v="326"/>
    <n v="6.34"/>
    <n v="269"/>
    <n v="135"/>
    <n v="283"/>
    <n v="63.5"/>
    <n v="298"/>
    <n v="23.58"/>
    <n v="114"/>
    <n v="16.05"/>
    <n v="199"/>
    <n v="190"/>
    <n v="121"/>
    <n v="30.08"/>
    <n v="301"/>
    <d v="1899-12-30T00:05:35"/>
    <n v="375"/>
    <n v="2593"/>
    <x v="0"/>
    <x v="30"/>
    <n v="0"/>
    <n v="307"/>
    <n v="326"/>
    <n v="269"/>
    <n v="283"/>
    <n v="298"/>
    <n v="111"/>
    <n v="199"/>
    <n v="121"/>
    <n v="300"/>
    <n v="375"/>
    <n v="2589"/>
    <n v="307"/>
    <n v="326"/>
    <n v="269"/>
    <n v="283"/>
    <n v="298"/>
    <n v="111"/>
    <n v="199"/>
    <n v="121"/>
    <n v="300"/>
    <n v="375"/>
    <n v="2589"/>
    <n v="2860"/>
  </r>
  <r>
    <x v="93"/>
    <n v="1983"/>
    <n v="15.14"/>
    <n v="145"/>
    <n v="387"/>
    <n v="185"/>
    <n v="6.96"/>
    <n v="305"/>
    <n v="130"/>
    <n v="250"/>
    <n v="69.2"/>
    <n v="152"/>
    <m/>
    <n v="0"/>
    <n v="15.01"/>
    <n v="180"/>
    <n v="180"/>
    <n v="103"/>
    <n v="23.68"/>
    <n v="211"/>
    <d v="1899-12-30T00:05:54"/>
    <n v="291"/>
    <n v="1822"/>
    <x v="16"/>
    <x v="20"/>
    <n v="35"/>
    <n v="145"/>
    <n v="185"/>
    <n v="305"/>
    <n v="250"/>
    <n v="152"/>
    <n v="0"/>
    <n v="180"/>
    <n v="103"/>
    <n v="211"/>
    <n v="291"/>
    <n v="1822"/>
    <n v="165"/>
    <n v="204"/>
    <n v="320"/>
    <n v="270"/>
    <n v="208"/>
    <n v="0"/>
    <n v="184"/>
    <n v="109"/>
    <n v="215"/>
    <n v="304"/>
    <n v="1979"/>
    <n v="2081"/>
  </r>
  <r>
    <x v="93"/>
    <n v="1983"/>
    <n v="14.7"/>
    <n v="192"/>
    <n v="400"/>
    <n v="206"/>
    <n v="7.51"/>
    <n v="337"/>
    <n v="125"/>
    <n v="218"/>
    <n v="70.8"/>
    <n v="119"/>
    <m/>
    <n v="0"/>
    <n v="16.5"/>
    <n v="207"/>
    <n v="170"/>
    <n v="86"/>
    <n v="20.82"/>
    <n v="172"/>
    <d v="1899-12-30T00:06:14"/>
    <n v="210"/>
    <n v="1747"/>
    <x v="12"/>
    <x v="22"/>
    <n v="0"/>
    <n v="192"/>
    <n v="206"/>
    <n v="337"/>
    <n v="218"/>
    <n v="119"/>
    <n v="0"/>
    <n v="207"/>
    <n v="86"/>
    <n v="172"/>
    <n v="210"/>
    <n v="1747"/>
    <n v="192"/>
    <n v="206"/>
    <n v="337"/>
    <n v="218"/>
    <n v="119"/>
    <n v="0"/>
    <n v="207"/>
    <n v="86"/>
    <n v="172"/>
    <n v="210"/>
    <n v="1747"/>
    <n v="2081"/>
  </r>
  <r>
    <x v="93"/>
    <n v="1983"/>
    <n v="14.78"/>
    <n v="183"/>
    <n v="366"/>
    <n v="153"/>
    <n v="7.57"/>
    <n v="341"/>
    <n v="120"/>
    <n v="188"/>
    <n v="71.53"/>
    <n v="105"/>
    <m/>
    <n v="0"/>
    <n v="15.25"/>
    <n v="185"/>
    <n v="180"/>
    <n v="103"/>
    <n v="21.78"/>
    <n v="185"/>
    <d v="1899-12-30T00:06:01"/>
    <n v="260"/>
    <n v="1703"/>
    <x v="10"/>
    <x v="19"/>
    <n v="35"/>
    <n v="183"/>
    <n v="153"/>
    <n v="341"/>
    <n v="188"/>
    <n v="105"/>
    <n v="0"/>
    <n v="185"/>
    <n v="103"/>
    <n v="185"/>
    <n v="260"/>
    <n v="1703"/>
    <n v="205"/>
    <n v="171"/>
    <n v="357"/>
    <n v="206"/>
    <n v="155"/>
    <n v="0"/>
    <n v="188"/>
    <n v="109"/>
    <n v="189"/>
    <n v="272"/>
    <n v="1852"/>
    <n v="2081"/>
  </r>
  <r>
    <x v="94"/>
    <n v="1973"/>
    <n v="14.04"/>
    <n v="274"/>
    <n v="366"/>
    <n v="153"/>
    <n v="5.88"/>
    <n v="242"/>
    <n v="125"/>
    <n v="218"/>
    <n v="64.510000000000005"/>
    <n v="269"/>
    <m/>
    <n v="0"/>
    <n v="16.559999999999999"/>
    <n v="208"/>
    <m/>
    <n v="0"/>
    <n v="20.25"/>
    <n v="165"/>
    <d v="1899-12-30T00:05:07"/>
    <n v="523"/>
    <n v="2052"/>
    <x v="11"/>
    <x v="9"/>
    <n v="40"/>
    <n v="274"/>
    <n v="153"/>
    <n v="242"/>
    <n v="218"/>
    <n v="269"/>
    <n v="0"/>
    <n v="208"/>
    <n v="0"/>
    <n v="165"/>
    <n v="523"/>
    <n v="2052"/>
    <n v="357"/>
    <n v="204"/>
    <n v="280"/>
    <n v="257"/>
    <n v="397"/>
    <n v="0"/>
    <n v="239"/>
    <n v="0"/>
    <n v="188"/>
    <n v="608"/>
    <n v="2530"/>
    <n v="2530"/>
  </r>
  <r>
    <x v="95"/>
    <n v="1983"/>
    <n v="14.38"/>
    <n v="230"/>
    <n v="428"/>
    <n v="252"/>
    <n v="7.83"/>
    <n v="356"/>
    <n v="150"/>
    <n v="389"/>
    <n v="64.72"/>
    <n v="263"/>
    <n v="25.03"/>
    <n v="54"/>
    <n v="18.920000000000002"/>
    <n v="252"/>
    <n v="200"/>
    <n v="140"/>
    <n v="31.73"/>
    <n v="324"/>
    <d v="1899-12-30T00:05:04"/>
    <n v="537"/>
    <n v="2797"/>
    <x v="14"/>
    <x v="14"/>
    <n v="0"/>
    <n v="230"/>
    <n v="252"/>
    <n v="356"/>
    <n v="389"/>
    <n v="263"/>
    <n v="54"/>
    <n v="252"/>
    <n v="140"/>
    <n v="324"/>
    <n v="537"/>
    <n v="2797"/>
    <n v="230"/>
    <n v="252"/>
    <n v="356"/>
    <n v="389"/>
    <n v="263"/>
    <n v="54"/>
    <n v="252"/>
    <n v="140"/>
    <n v="324"/>
    <n v="537"/>
    <n v="2797"/>
    <n v="2797"/>
  </r>
  <r>
    <x v="96"/>
    <n v="1969"/>
    <n v="13.84"/>
    <n v="301"/>
    <n v="475"/>
    <n v="335"/>
    <n v="8.52"/>
    <n v="397"/>
    <n v="145"/>
    <n v="352"/>
    <n v="69.31"/>
    <n v="149"/>
    <m/>
    <n v="0"/>
    <n v="22.16"/>
    <n v="313"/>
    <n v="170"/>
    <n v="86"/>
    <n v="24.63"/>
    <n v="224"/>
    <d v="1899-12-30T00:05:18"/>
    <n v="461"/>
    <n v="2618"/>
    <x v="14"/>
    <x v="18"/>
    <n v="35"/>
    <n v="301"/>
    <n v="335"/>
    <n v="397"/>
    <n v="352"/>
    <n v="149"/>
    <n v="0"/>
    <n v="313"/>
    <n v="86"/>
    <n v="224"/>
    <n v="461"/>
    <n v="2618"/>
    <n v="327"/>
    <n v="363"/>
    <n v="416"/>
    <n v="381"/>
    <n v="205"/>
    <n v="0"/>
    <n v="319"/>
    <n v="91"/>
    <n v="229"/>
    <n v="475"/>
    <n v="2806"/>
    <n v="2806"/>
  </r>
  <r>
    <x v="97"/>
    <n v="1974"/>
    <m/>
    <n v="0"/>
    <n v="389"/>
    <n v="188"/>
    <n v="8.8699999999999992"/>
    <n v="418"/>
    <n v="145"/>
    <n v="352"/>
    <m/>
    <n v="0"/>
    <m/>
    <n v="0"/>
    <n v="21"/>
    <n v="291"/>
    <n v="190"/>
    <n v="121"/>
    <n v="25.95"/>
    <n v="243"/>
    <m/>
    <n v="0"/>
    <n v="1881"/>
    <x v="12"/>
    <x v="6"/>
    <n v="40"/>
    <n v="0"/>
    <n v="188"/>
    <n v="418"/>
    <n v="352"/>
    <n v="0"/>
    <n v="0"/>
    <n v="291"/>
    <n v="121"/>
    <n v="243"/>
    <n v="0"/>
    <n v="1613"/>
    <n v="0"/>
    <n v="245"/>
    <n v="478"/>
    <n v="404"/>
    <n v="0"/>
    <n v="0"/>
    <n v="331"/>
    <n v="149"/>
    <n v="274"/>
    <n v="0"/>
    <n v="1881"/>
    <n v="1881"/>
  </r>
  <r>
    <x v="98"/>
    <n v="1977"/>
    <n v="13.75"/>
    <n v="314"/>
    <n v="463"/>
    <n v="313"/>
    <n v="8.3699999999999992"/>
    <n v="388"/>
    <n v="140"/>
    <n v="317"/>
    <m/>
    <n v="0"/>
    <n v="24.03"/>
    <n v="91"/>
    <n v="21.53"/>
    <n v="301"/>
    <n v="150"/>
    <n v="54"/>
    <n v="29.83"/>
    <n v="297"/>
    <m/>
    <n v="0"/>
    <n v="2075"/>
    <x v="14"/>
    <x v="35"/>
    <n v="0"/>
    <n v="314"/>
    <n v="313"/>
    <n v="388"/>
    <n v="317"/>
    <n v="0"/>
    <n v="91"/>
    <n v="301"/>
    <n v="54"/>
    <n v="297"/>
    <n v="0"/>
    <n v="2075"/>
    <n v="314"/>
    <n v="313"/>
    <n v="388"/>
    <n v="317"/>
    <n v="0"/>
    <n v="91"/>
    <n v="301"/>
    <n v="54"/>
    <n v="297"/>
    <n v="0"/>
    <n v="2075"/>
    <n v="2075"/>
  </r>
  <r>
    <x v="99"/>
    <n v="1980"/>
    <n v="13.1"/>
    <n v="412"/>
    <n v="465"/>
    <n v="317"/>
    <n v="7.9"/>
    <n v="360"/>
    <n v="135"/>
    <n v="283"/>
    <n v="61.4"/>
    <n v="362"/>
    <n v="25.3"/>
    <n v="46"/>
    <n v="20.02"/>
    <n v="272"/>
    <n v="180"/>
    <n v="103"/>
    <n v="24.3"/>
    <n v="220"/>
    <d v="1899-12-30T00:05:21"/>
    <n v="445"/>
    <n v="3029"/>
    <x v="12"/>
    <x v="19"/>
    <n v="35"/>
    <n v="412"/>
    <n v="317"/>
    <n v="360"/>
    <n v="283"/>
    <n v="362"/>
    <n v="46"/>
    <n v="272"/>
    <n v="103"/>
    <n v="220"/>
    <n v="445"/>
    <n v="2820"/>
    <n v="439"/>
    <n v="345"/>
    <n v="378"/>
    <n v="310"/>
    <n v="433"/>
    <n v="54"/>
    <n v="278"/>
    <n v="109"/>
    <n v="224"/>
    <n v="459"/>
    <n v="3029"/>
    <n v="3283"/>
  </r>
  <r>
    <x v="99"/>
    <n v="1980"/>
    <n v="13.02"/>
    <n v="425"/>
    <n v="464"/>
    <n v="315"/>
    <n v="8.57"/>
    <n v="400"/>
    <n v="145"/>
    <n v="352"/>
    <n v="63"/>
    <n v="313"/>
    <n v="24.52"/>
    <n v="72"/>
    <n v="19.940000000000001"/>
    <n v="271"/>
    <n v="220"/>
    <n v="179"/>
    <n v="22.48"/>
    <n v="195"/>
    <d v="1899-12-30T00:05:31"/>
    <n v="392"/>
    <n v="2914"/>
    <x v="22"/>
    <x v="36"/>
    <n v="0"/>
    <n v="425"/>
    <n v="315"/>
    <n v="400"/>
    <n v="352"/>
    <n v="313"/>
    <n v="72"/>
    <n v="271"/>
    <n v="179"/>
    <n v="195"/>
    <n v="394"/>
    <n v="2916"/>
    <n v="425"/>
    <n v="315"/>
    <n v="400"/>
    <n v="352"/>
    <n v="313"/>
    <n v="72"/>
    <n v="271"/>
    <n v="179"/>
    <n v="195"/>
    <n v="394"/>
    <n v="2916"/>
    <n v="3283"/>
  </r>
  <r>
    <x v="99"/>
    <n v="1980"/>
    <n v="12.75"/>
    <n v="470"/>
    <n v="487"/>
    <n v="358"/>
    <n v="8.9700000000000006"/>
    <n v="424"/>
    <n v="145"/>
    <n v="352"/>
    <n v="61.69"/>
    <n v="353"/>
    <n v="26.78"/>
    <n v="12"/>
    <n v="18.63"/>
    <n v="246"/>
    <n v="170"/>
    <n v="86"/>
    <n v="27.03"/>
    <n v="258"/>
    <m/>
    <n v="0"/>
    <n v="2559"/>
    <x v="14"/>
    <x v="13"/>
    <n v="0"/>
    <n v="470"/>
    <n v="358"/>
    <n v="424"/>
    <n v="352"/>
    <n v="353"/>
    <n v="12"/>
    <n v="246"/>
    <n v="86"/>
    <n v="258"/>
    <n v="0"/>
    <n v="2559"/>
    <n v="470"/>
    <n v="358"/>
    <n v="424"/>
    <n v="352"/>
    <n v="353"/>
    <n v="12"/>
    <n v="246"/>
    <n v="86"/>
    <n v="258"/>
    <n v="0"/>
    <n v="2559"/>
    <n v="3283"/>
  </r>
  <r>
    <x v="100"/>
    <m/>
    <n v="14.01"/>
    <n v="278"/>
    <n v="394"/>
    <n v="196"/>
    <n v="9.02"/>
    <n v="427"/>
    <n v="160"/>
    <n v="464"/>
    <n v="71.7"/>
    <n v="102"/>
    <m/>
    <n v="0"/>
    <n v="21.5"/>
    <n v="300"/>
    <m/>
    <n v="0"/>
    <n v="31.4"/>
    <n v="319"/>
    <m/>
    <n v="0"/>
    <n v="2086"/>
    <x v="19"/>
    <x v="12"/>
    <n v="0"/>
    <n v="278"/>
    <n v="196"/>
    <n v="427"/>
    <n v="464"/>
    <n v="102"/>
    <n v="0"/>
    <n v="300"/>
    <n v="0"/>
    <n v="319"/>
    <n v="0"/>
    <n v="2086"/>
    <n v="278"/>
    <n v="196"/>
    <n v="427"/>
    <n v="464"/>
    <n v="102"/>
    <n v="0"/>
    <n v="300"/>
    <n v="0"/>
    <n v="319"/>
    <n v="0"/>
    <n v="2086"/>
    <n v="2086"/>
  </r>
  <r>
    <x v="101"/>
    <n v="1972"/>
    <n v="13.38"/>
    <n v="368"/>
    <n v="464"/>
    <n v="315"/>
    <n v="7.7"/>
    <n v="349"/>
    <n v="120"/>
    <n v="188"/>
    <m/>
    <n v="0"/>
    <m/>
    <n v="0"/>
    <m/>
    <n v="0"/>
    <m/>
    <n v="0"/>
    <m/>
    <n v="0"/>
    <m/>
    <n v="0"/>
    <n v="1220"/>
    <x v="20"/>
    <x v="10"/>
    <n v="35"/>
    <n v="368"/>
    <n v="315"/>
    <n v="349"/>
    <n v="188"/>
    <n v="0"/>
    <n v="0"/>
    <n v="0"/>
    <n v="0"/>
    <n v="0"/>
    <n v="0"/>
    <n v="1220"/>
    <n v="394"/>
    <n v="343"/>
    <n v="365"/>
    <n v="206"/>
    <n v="0"/>
    <n v="0"/>
    <n v="0"/>
    <n v="0"/>
    <n v="0"/>
    <n v="0"/>
    <n v="1308"/>
    <n v="2386"/>
  </r>
  <r>
    <x v="101"/>
    <n v="1972"/>
    <n v="13.19"/>
    <n v="397"/>
    <n v="444"/>
    <n v="280"/>
    <n v="8.23"/>
    <n v="380"/>
    <n v="135"/>
    <n v="283"/>
    <n v="69.75"/>
    <n v="140"/>
    <n v="28.88"/>
    <n v="0"/>
    <n v="21.33"/>
    <n v="297"/>
    <m/>
    <n v="0"/>
    <n v="25.13"/>
    <n v="231"/>
    <d v="1899-12-30T00:06:27"/>
    <n v="165"/>
    <n v="2173"/>
    <x v="21"/>
    <x v="18"/>
    <n v="35"/>
    <n v="397"/>
    <n v="280"/>
    <n v="380"/>
    <n v="283"/>
    <n v="140"/>
    <n v="0"/>
    <n v="297"/>
    <n v="0"/>
    <n v="231"/>
    <n v="165"/>
    <n v="2173"/>
    <n v="425"/>
    <n v="304"/>
    <n v="398"/>
    <n v="310"/>
    <n v="195"/>
    <n v="0"/>
    <n v="303"/>
    <n v="0"/>
    <n v="236"/>
    <n v="176"/>
    <n v="2347"/>
    <n v="2386"/>
  </r>
  <r>
    <x v="102"/>
    <n v="1974"/>
    <n v="14.5"/>
    <n v="215"/>
    <n v="424"/>
    <n v="245"/>
    <n v="7.24"/>
    <n v="321"/>
    <n v="145"/>
    <n v="352"/>
    <n v="67.8"/>
    <n v="183"/>
    <n v="24.7"/>
    <n v="65"/>
    <n v="19.29"/>
    <n v="259"/>
    <n v="220"/>
    <n v="179"/>
    <n v="15.88"/>
    <n v="107"/>
    <d v="1899-12-30T00:05:35"/>
    <n v="375"/>
    <n v="2301"/>
    <x v="22"/>
    <x v="21"/>
    <n v="35"/>
    <n v="215"/>
    <n v="245"/>
    <n v="321"/>
    <n v="352"/>
    <n v="183"/>
    <n v="65"/>
    <n v="259"/>
    <n v="179"/>
    <n v="107"/>
    <n v="375"/>
    <n v="2301"/>
    <n v="238"/>
    <n v="267"/>
    <n v="337"/>
    <n v="381"/>
    <n v="243"/>
    <n v="75"/>
    <n v="264"/>
    <n v="187"/>
    <n v="109"/>
    <n v="389"/>
    <n v="2490"/>
    <n v="2490"/>
  </r>
  <r>
    <x v="103"/>
    <m/>
    <n v="14.38"/>
    <n v="230"/>
    <n v="418"/>
    <n v="235"/>
    <n v="7.99"/>
    <n v="366"/>
    <n v="120"/>
    <n v="188"/>
    <n v="73.5"/>
    <n v="71"/>
    <m/>
    <n v="0"/>
    <n v="22.52"/>
    <n v="320"/>
    <m/>
    <n v="0"/>
    <n v="24.13"/>
    <n v="218"/>
    <m/>
    <n v="0"/>
    <n v="1628"/>
    <x v="3"/>
    <x v="12"/>
    <n v="0"/>
    <n v="230"/>
    <n v="235"/>
    <n v="366"/>
    <n v="188"/>
    <n v="71"/>
    <n v="0"/>
    <n v="320"/>
    <n v="0"/>
    <n v="218"/>
    <n v="0"/>
    <n v="1628"/>
    <n v="230"/>
    <n v="235"/>
    <n v="366"/>
    <n v="188"/>
    <n v="71"/>
    <n v="0"/>
    <n v="320"/>
    <n v="0"/>
    <n v="218"/>
    <n v="0"/>
    <n v="1628"/>
    <n v="2035"/>
  </r>
  <r>
    <x v="103"/>
    <m/>
    <n v="14.8"/>
    <n v="181"/>
    <n v="366"/>
    <n v="153"/>
    <n v="8.06"/>
    <n v="370"/>
    <n v="125"/>
    <n v="218"/>
    <n v="77.2"/>
    <n v="24"/>
    <m/>
    <n v="0"/>
    <n v="22.39"/>
    <n v="317"/>
    <m/>
    <n v="0"/>
    <n v="27.77"/>
    <n v="268"/>
    <m/>
    <n v="0"/>
    <n v="1531"/>
    <x v="5"/>
    <x v="12"/>
    <n v="0"/>
    <n v="181"/>
    <n v="153"/>
    <n v="370"/>
    <n v="218"/>
    <n v="24"/>
    <n v="0"/>
    <n v="317"/>
    <n v="0"/>
    <n v="268"/>
    <n v="0"/>
    <n v="1531"/>
    <n v="181"/>
    <n v="153"/>
    <n v="370"/>
    <n v="218"/>
    <n v="24"/>
    <n v="0"/>
    <n v="317"/>
    <n v="0"/>
    <n v="268"/>
    <n v="0"/>
    <n v="1531"/>
    <n v="2035"/>
  </r>
  <r>
    <x v="103"/>
    <m/>
    <n v="14.3"/>
    <n v="240"/>
    <n v="388"/>
    <n v="187"/>
    <n v="7.83"/>
    <n v="356"/>
    <n v="115"/>
    <n v="159"/>
    <n v="73.099999999999994"/>
    <n v="78"/>
    <m/>
    <n v="0"/>
    <n v="22.07"/>
    <n v="311"/>
    <m/>
    <n v="0"/>
    <n v="24.2"/>
    <n v="218"/>
    <m/>
    <n v="0"/>
    <n v="1549"/>
    <x v="6"/>
    <x v="12"/>
    <n v="0"/>
    <n v="240"/>
    <n v="187"/>
    <n v="356"/>
    <n v="159"/>
    <n v="78"/>
    <n v="0"/>
    <n v="311"/>
    <n v="0"/>
    <n v="218"/>
    <n v="0"/>
    <n v="1549"/>
    <n v="240"/>
    <n v="187"/>
    <n v="356"/>
    <n v="159"/>
    <n v="78"/>
    <n v="0"/>
    <n v="311"/>
    <n v="0"/>
    <n v="218"/>
    <n v="0"/>
    <n v="1549"/>
    <n v="2035"/>
  </r>
  <r>
    <x v="103"/>
    <m/>
    <n v="13.57"/>
    <n v="376"/>
    <n v="405"/>
    <n v="214"/>
    <n v="8.3000000000000007"/>
    <n v="384"/>
    <n v="115"/>
    <n v="159"/>
    <n v="69.400000000000006"/>
    <n v="150"/>
    <m/>
    <n v="0"/>
    <n v="20.7"/>
    <n v="285"/>
    <m/>
    <n v="0"/>
    <n v="23.72"/>
    <n v="212"/>
    <m/>
    <n v="0"/>
    <n v="1780"/>
    <x v="9"/>
    <x v="12"/>
    <n v="0"/>
    <n v="340"/>
    <n v="214"/>
    <n v="384"/>
    <n v="159"/>
    <n v="147"/>
    <n v="0"/>
    <n v="285"/>
    <n v="0"/>
    <n v="212"/>
    <n v="0"/>
    <n v="1741"/>
    <n v="340"/>
    <n v="214"/>
    <n v="384"/>
    <n v="159"/>
    <n v="147"/>
    <n v="0"/>
    <n v="285"/>
    <n v="0"/>
    <n v="212"/>
    <n v="0"/>
    <n v="1741"/>
    <n v="2035"/>
  </r>
  <r>
    <x v="103"/>
    <m/>
    <n v="14.2"/>
    <n v="253"/>
    <n v="398"/>
    <n v="203"/>
    <n v="7.84"/>
    <n v="357"/>
    <n v="120"/>
    <n v="188"/>
    <n v="73.400000000000006"/>
    <n v="73"/>
    <m/>
    <n v="0"/>
    <n v="21.45"/>
    <n v="300"/>
    <m/>
    <n v="0"/>
    <n v="28.26"/>
    <n v="275"/>
    <d v="1899-12-30T00:06:43"/>
    <n v="116"/>
    <n v="1765"/>
    <x v="0"/>
    <x v="12"/>
    <n v="0"/>
    <n v="253"/>
    <n v="203"/>
    <n v="357"/>
    <n v="188"/>
    <n v="73"/>
    <n v="0"/>
    <n v="299"/>
    <n v="0"/>
    <n v="275"/>
    <n v="116"/>
    <n v="1764"/>
    <n v="253"/>
    <n v="203"/>
    <n v="357"/>
    <n v="188"/>
    <n v="73"/>
    <n v="0"/>
    <n v="299"/>
    <n v="0"/>
    <n v="275"/>
    <n v="116"/>
    <n v="1764"/>
    <n v="2035"/>
  </r>
  <r>
    <x v="104"/>
    <m/>
    <m/>
    <n v="0"/>
    <m/>
    <n v="0"/>
    <n v="7.89"/>
    <n v="360"/>
    <n v="130"/>
    <n v="250"/>
    <n v="80.400000000000006"/>
    <n v="3"/>
    <m/>
    <n v="0"/>
    <n v="17.28"/>
    <n v="222"/>
    <m/>
    <n v="0"/>
    <n v="24.8"/>
    <n v="227"/>
    <d v="1899-12-30T00:06:41"/>
    <n v="120"/>
    <n v="1182"/>
    <x v="4"/>
    <x v="12"/>
    <n v="0"/>
    <n v="0"/>
    <n v="0"/>
    <n v="360"/>
    <n v="250"/>
    <n v="3"/>
    <n v="0"/>
    <n v="222"/>
    <n v="0"/>
    <n v="227"/>
    <n v="122"/>
    <n v="1184"/>
    <n v="0"/>
    <n v="0"/>
    <n v="360"/>
    <n v="250"/>
    <n v="3"/>
    <n v="0"/>
    <n v="222"/>
    <n v="0"/>
    <n v="227"/>
    <n v="122"/>
    <n v="1184"/>
    <n v="1184"/>
  </r>
  <r>
    <x v="105"/>
    <n v="1982"/>
    <n v="15.42"/>
    <n v="118"/>
    <n v="390"/>
    <n v="190"/>
    <n v="7.56"/>
    <n v="340"/>
    <n v="135"/>
    <n v="283"/>
    <n v="84.2"/>
    <n v="0"/>
    <n v="25.24"/>
    <n v="47"/>
    <n v="16.2"/>
    <n v="202"/>
    <n v="170"/>
    <n v="86"/>
    <n v="16.309999999999999"/>
    <n v="112"/>
    <d v="1899-12-30T00:06:20"/>
    <n v="190"/>
    <n v="1568"/>
    <x v="22"/>
    <x v="13"/>
    <n v="0"/>
    <n v="118"/>
    <n v="190"/>
    <n v="340"/>
    <n v="283"/>
    <n v="0"/>
    <n v="47"/>
    <n v="202"/>
    <n v="86"/>
    <n v="112"/>
    <n v="188"/>
    <n v="1566"/>
    <n v="118"/>
    <n v="190"/>
    <n v="340"/>
    <n v="283"/>
    <n v="0"/>
    <n v="47"/>
    <n v="202"/>
    <n v="86"/>
    <n v="112"/>
    <n v="188"/>
    <n v="1566"/>
    <n v="2156"/>
  </r>
  <r>
    <x v="105"/>
    <n v="1982"/>
    <n v="15"/>
    <n v="159"/>
    <n v="364"/>
    <n v="150"/>
    <n v="7.42"/>
    <n v="332"/>
    <n v="130"/>
    <n v="250"/>
    <m/>
    <n v="0"/>
    <m/>
    <n v="0"/>
    <n v="17.52"/>
    <n v="226"/>
    <n v="170"/>
    <n v="86"/>
    <n v="18.760000000000002"/>
    <n v="145"/>
    <m/>
    <n v="0"/>
    <n v="1348"/>
    <x v="14"/>
    <x v="11"/>
    <n v="0"/>
    <n v="159"/>
    <n v="150"/>
    <n v="332"/>
    <n v="250"/>
    <n v="0"/>
    <n v="0"/>
    <n v="226"/>
    <n v="86"/>
    <n v="145"/>
    <n v="0"/>
    <n v="1348"/>
    <n v="159"/>
    <n v="150"/>
    <n v="332"/>
    <n v="250"/>
    <n v="0"/>
    <n v="0"/>
    <n v="226"/>
    <n v="86"/>
    <n v="145"/>
    <n v="0"/>
    <n v="1348"/>
    <n v="2156"/>
  </r>
  <r>
    <x v="105"/>
    <n v="1982"/>
    <n v="14.02"/>
    <n v="276"/>
    <n v="400"/>
    <n v="206"/>
    <n v="7.43"/>
    <n v="333"/>
    <n v="135"/>
    <n v="283"/>
    <n v="79.44"/>
    <n v="7"/>
    <n v="25.03"/>
    <n v="54"/>
    <n v="17.04"/>
    <n v="217"/>
    <n v="170"/>
    <n v="86"/>
    <n v="15.14"/>
    <n v="97"/>
    <d v="1899-12-30T00:05:58"/>
    <n v="270"/>
    <n v="1829"/>
    <x v="1"/>
    <x v="14"/>
    <n v="0"/>
    <n v="276"/>
    <n v="206"/>
    <n v="333"/>
    <n v="283"/>
    <n v="7"/>
    <n v="54"/>
    <n v="217"/>
    <n v="86"/>
    <n v="97"/>
    <n v="272"/>
    <n v="1831"/>
    <n v="276"/>
    <n v="206"/>
    <n v="333"/>
    <n v="283"/>
    <n v="7"/>
    <n v="54"/>
    <n v="217"/>
    <n v="86"/>
    <n v="97"/>
    <n v="272"/>
    <n v="1831"/>
    <n v="2156"/>
  </r>
  <r>
    <x v="105"/>
    <n v="1982"/>
    <n v="14.69"/>
    <n v="193"/>
    <n v="420"/>
    <n v="239"/>
    <n v="7.4"/>
    <n v="331"/>
    <n v="130"/>
    <n v="250"/>
    <n v="78.7"/>
    <n v="12"/>
    <n v="25.53"/>
    <n v="39"/>
    <n v="20.72"/>
    <n v="286"/>
    <n v="190"/>
    <n v="121"/>
    <n v="19.399999999999999"/>
    <n v="153"/>
    <d v="1899-12-30T00:05:49"/>
    <n v="311"/>
    <n v="1935"/>
    <x v="3"/>
    <x v="30"/>
    <n v="0"/>
    <n v="193"/>
    <n v="239"/>
    <n v="331"/>
    <n v="250"/>
    <n v="12"/>
    <n v="39"/>
    <n v="286"/>
    <n v="121"/>
    <n v="153"/>
    <n v="311"/>
    <n v="1935"/>
    <n v="193"/>
    <n v="239"/>
    <n v="331"/>
    <n v="250"/>
    <n v="12"/>
    <n v="39"/>
    <n v="286"/>
    <n v="121"/>
    <n v="153"/>
    <n v="311"/>
    <n v="1935"/>
    <n v="2156"/>
  </r>
  <r>
    <x v="105"/>
    <n v="1982"/>
    <n v="14.81"/>
    <n v="170"/>
    <n v="369"/>
    <n v="158"/>
    <n v="7.23"/>
    <n v="321"/>
    <n v="135"/>
    <n v="283"/>
    <n v="76.2"/>
    <n v="35"/>
    <n v="24.8"/>
    <n v="62"/>
    <n v="19.11"/>
    <n v="255"/>
    <n v="170"/>
    <n v="86"/>
    <n v="19.059999999999999"/>
    <n v="149"/>
    <d v="1899-12-30T00:06:26"/>
    <n v="169"/>
    <n v="1688"/>
    <x v="4"/>
    <x v="31"/>
    <n v="0"/>
    <n v="180"/>
    <n v="158"/>
    <n v="321"/>
    <n v="283"/>
    <n v="35"/>
    <n v="62"/>
    <n v="255"/>
    <n v="86"/>
    <n v="149"/>
    <n v="168"/>
    <n v="1697"/>
    <n v="180"/>
    <n v="158"/>
    <n v="321"/>
    <n v="283"/>
    <n v="35"/>
    <n v="62"/>
    <n v="255"/>
    <n v="86"/>
    <n v="149"/>
    <n v="168"/>
    <n v="1697"/>
    <n v="2156"/>
  </r>
  <r>
    <x v="105"/>
    <n v="1982"/>
    <n v="15"/>
    <n v="159"/>
    <n v="408"/>
    <n v="219"/>
    <n v="6.76"/>
    <n v="293"/>
    <n v="135"/>
    <n v="283"/>
    <n v="80.8"/>
    <n v="1"/>
    <n v="25.1"/>
    <n v="52"/>
    <n v="16.93"/>
    <n v="215"/>
    <n v="130"/>
    <n v="27"/>
    <n v="16.57"/>
    <n v="116"/>
    <d v="1899-12-30T00:06:22"/>
    <n v="181"/>
    <n v="1546"/>
    <x v="5"/>
    <x v="32"/>
    <n v="0"/>
    <n v="159"/>
    <n v="219"/>
    <n v="293"/>
    <n v="283"/>
    <n v="1"/>
    <n v="52"/>
    <n v="215"/>
    <n v="27"/>
    <n v="116"/>
    <n v="181"/>
    <n v="1546"/>
    <n v="159"/>
    <n v="219"/>
    <n v="293"/>
    <n v="283"/>
    <n v="1"/>
    <n v="52"/>
    <n v="215"/>
    <n v="27"/>
    <n v="116"/>
    <n v="181"/>
    <n v="1546"/>
    <n v="2156"/>
  </r>
  <r>
    <x v="105"/>
    <n v="1982"/>
    <n v="15.1"/>
    <n v="149"/>
    <n v="411"/>
    <n v="224"/>
    <n v="6.8"/>
    <n v="296"/>
    <n v="130"/>
    <n v="250"/>
    <n v="77.099999999999994"/>
    <n v="25"/>
    <n v="25.2"/>
    <n v="57"/>
    <n v="12.7"/>
    <n v="139"/>
    <n v="140"/>
    <n v="40"/>
    <n v="11.1"/>
    <n v="46"/>
    <d v="1899-12-30T00:05:59"/>
    <n v="268"/>
    <n v="1494"/>
    <x v="6"/>
    <x v="33"/>
    <n v="0"/>
    <n v="149"/>
    <n v="224"/>
    <n v="296"/>
    <n v="250"/>
    <n v="25"/>
    <n v="49"/>
    <n v="139"/>
    <n v="40"/>
    <n v="46"/>
    <n v="268"/>
    <n v="1486"/>
    <n v="149"/>
    <n v="224"/>
    <n v="296"/>
    <n v="250"/>
    <n v="25"/>
    <n v="49"/>
    <n v="139"/>
    <n v="40"/>
    <n v="46"/>
    <n v="268"/>
    <n v="1486"/>
    <n v="2156"/>
  </r>
  <r>
    <x v="105"/>
    <n v="1982"/>
    <n v="14.77"/>
    <n v="212"/>
    <n v="411"/>
    <n v="224"/>
    <n v="6.84"/>
    <n v="298"/>
    <n v="120"/>
    <n v="188"/>
    <n v="73.7"/>
    <n v="71"/>
    <n v="24.34"/>
    <n v="89"/>
    <n v="11.88"/>
    <n v="125"/>
    <n v="115"/>
    <n v="10"/>
    <n v="14.05"/>
    <n v="84"/>
    <d v="1899-12-30T00:06:10"/>
    <n v="225"/>
    <n v="1526"/>
    <x v="7"/>
    <x v="34"/>
    <n v="0"/>
    <n v="184"/>
    <n v="224"/>
    <n v="298"/>
    <n v="188"/>
    <n v="68"/>
    <n v="79"/>
    <n v="125"/>
    <n v="10"/>
    <n v="83"/>
    <n v="225"/>
    <n v="1484"/>
    <n v="184"/>
    <n v="224"/>
    <n v="298"/>
    <n v="188"/>
    <n v="68"/>
    <n v="79"/>
    <n v="125"/>
    <n v="10"/>
    <n v="83"/>
    <n v="225"/>
    <n v="1484"/>
    <n v="2156"/>
  </r>
  <r>
    <x v="106"/>
    <n v="1976"/>
    <n v="13.3"/>
    <n v="380"/>
    <n v="405"/>
    <n v="214"/>
    <n v="8.33"/>
    <n v="386"/>
    <n v="140"/>
    <n v="317"/>
    <n v="66.900000000000006"/>
    <n v="205"/>
    <n v="24.2"/>
    <n v="84"/>
    <n v="19.920000000000002"/>
    <n v="271"/>
    <m/>
    <n v="0"/>
    <n v="22.22"/>
    <n v="192"/>
    <d v="1899-12-30T00:05:43"/>
    <n v="338"/>
    <n v="2387"/>
    <x v="0"/>
    <x v="31"/>
    <n v="0"/>
    <n v="380"/>
    <n v="214"/>
    <n v="386"/>
    <n v="317"/>
    <n v="205"/>
    <n v="84"/>
    <n v="271"/>
    <n v="0"/>
    <n v="191"/>
    <n v="338"/>
    <n v="2386"/>
    <n v="380"/>
    <n v="214"/>
    <n v="386"/>
    <n v="317"/>
    <n v="205"/>
    <n v="84"/>
    <n v="271"/>
    <n v="0"/>
    <n v="191"/>
    <n v="338"/>
    <n v="2386"/>
    <n v="2386"/>
  </r>
  <r>
    <x v="107"/>
    <m/>
    <n v="13.8"/>
    <n v="307"/>
    <n v="474"/>
    <n v="333"/>
    <n v="9.3000000000000007"/>
    <n v="444"/>
    <n v="135"/>
    <n v="283"/>
    <n v="68.7"/>
    <n v="163"/>
    <n v="27.2"/>
    <n v="9"/>
    <n v="23.11"/>
    <n v="331"/>
    <n v="190"/>
    <n v="121"/>
    <n v="30.44"/>
    <n v="305"/>
    <m/>
    <n v="0"/>
    <n v="2296"/>
    <x v="6"/>
    <x v="12"/>
    <n v="0"/>
    <n v="307"/>
    <n v="333"/>
    <n v="444"/>
    <n v="283"/>
    <n v="163"/>
    <n v="6"/>
    <n v="331"/>
    <n v="121"/>
    <n v="305"/>
    <n v="0"/>
    <n v="2293"/>
    <n v="307"/>
    <n v="333"/>
    <n v="444"/>
    <n v="283"/>
    <n v="163"/>
    <n v="6"/>
    <n v="331"/>
    <n v="121"/>
    <n v="305"/>
    <n v="0"/>
    <n v="2293"/>
    <n v="2613"/>
  </r>
  <r>
    <x v="107"/>
    <m/>
    <n v="13.4"/>
    <n v="402"/>
    <n v="471"/>
    <n v="328"/>
    <n v="8.6999999999999993"/>
    <n v="408"/>
    <n v="135"/>
    <n v="283"/>
    <n v="68.2"/>
    <n v="177"/>
    <n v="24.99"/>
    <n v="64"/>
    <n v="21.48"/>
    <n v="300"/>
    <n v="150"/>
    <n v="54"/>
    <n v="24.78"/>
    <n v="226"/>
    <d v="1899-12-30T00:06:26"/>
    <n v="169"/>
    <n v="2411"/>
    <x v="9"/>
    <x v="12"/>
    <n v="0"/>
    <n v="365"/>
    <n v="328"/>
    <n v="408"/>
    <n v="283"/>
    <n v="174"/>
    <n v="55"/>
    <n v="300"/>
    <n v="54"/>
    <n v="226"/>
    <n v="168"/>
    <n v="2361"/>
    <n v="365"/>
    <n v="328"/>
    <n v="408"/>
    <n v="283"/>
    <n v="174"/>
    <n v="55"/>
    <n v="300"/>
    <n v="54"/>
    <n v="226"/>
    <n v="168"/>
    <n v="2361"/>
    <n v="2613"/>
  </r>
  <r>
    <x v="107"/>
    <m/>
    <n v="14.4"/>
    <n v="228"/>
    <n v="463"/>
    <n v="313"/>
    <n v="8.66"/>
    <n v="406"/>
    <n v="140"/>
    <n v="317"/>
    <n v="77"/>
    <n v="26"/>
    <n v="27.3"/>
    <n v="5"/>
    <n v="19"/>
    <n v="254"/>
    <n v="140"/>
    <n v="40"/>
    <n v="29.24"/>
    <n v="289"/>
    <d v="1899-12-30T00:06:46"/>
    <n v="108"/>
    <n v="1986"/>
    <x v="0"/>
    <x v="12"/>
    <n v="0"/>
    <n v="228"/>
    <n v="313"/>
    <n v="406"/>
    <n v="317"/>
    <n v="26"/>
    <n v="5"/>
    <n v="253"/>
    <n v="40"/>
    <n v="289"/>
    <n v="108"/>
    <n v="1985"/>
    <n v="228"/>
    <n v="313"/>
    <n v="406"/>
    <n v="317"/>
    <n v="26"/>
    <n v="5"/>
    <n v="253"/>
    <n v="40"/>
    <n v="289"/>
    <n v="108"/>
    <n v="1985"/>
    <n v="2613"/>
  </r>
  <r>
    <x v="108"/>
    <n v="1992"/>
    <n v="13.9"/>
    <n v="293"/>
    <n v="385"/>
    <n v="182"/>
    <n v="8.74"/>
    <n v="410"/>
    <n v="110"/>
    <n v="131"/>
    <n v="71.8"/>
    <n v="100"/>
    <m/>
    <n v="0"/>
    <n v="19.04"/>
    <n v="254"/>
    <m/>
    <n v="0"/>
    <n v="18.2"/>
    <n v="137"/>
    <d v="1899-12-30T00:06:49"/>
    <n v="100"/>
    <n v="1607"/>
    <x v="12"/>
    <x v="11"/>
    <n v="0"/>
    <n v="293"/>
    <n v="182"/>
    <n v="410"/>
    <n v="131"/>
    <n v="100"/>
    <n v="0"/>
    <n v="254"/>
    <n v="0"/>
    <n v="137"/>
    <n v="100"/>
    <n v="1607"/>
    <n v="293"/>
    <n v="182"/>
    <n v="410"/>
    <n v="131"/>
    <n v="100"/>
    <n v="0"/>
    <n v="254"/>
    <n v="0"/>
    <n v="137"/>
    <n v="100"/>
    <n v="1607"/>
    <n v="1628"/>
  </r>
  <r>
    <x v="108"/>
    <n v="1992"/>
    <n v="14.44"/>
    <n v="223"/>
    <n v="398"/>
    <n v="203"/>
    <n v="7.11"/>
    <n v="314"/>
    <m/>
    <n v="0"/>
    <n v="74.040000000000006"/>
    <n v="63"/>
    <m/>
    <n v="0"/>
    <n v="13.3"/>
    <n v="150"/>
    <m/>
    <n v="0"/>
    <n v="16.21"/>
    <n v="111"/>
    <d v="1899-12-30T00:07:20"/>
    <n v="35"/>
    <n v="1099"/>
    <x v="11"/>
    <x v="30"/>
    <n v="0"/>
    <n v="223"/>
    <n v="203"/>
    <n v="314"/>
    <n v="0"/>
    <n v="63"/>
    <n v="0"/>
    <n v="150"/>
    <n v="0"/>
    <n v="111"/>
    <n v="35"/>
    <n v="1099"/>
    <n v="223"/>
    <n v="203"/>
    <n v="314"/>
    <n v="0"/>
    <n v="63"/>
    <n v="0"/>
    <n v="150"/>
    <n v="0"/>
    <n v="111"/>
    <n v="35"/>
    <n v="1099"/>
    <n v="1628"/>
  </r>
  <r>
    <x v="109"/>
    <n v="1976"/>
    <n v="14.4"/>
    <n v="228"/>
    <n v="457"/>
    <n v="303"/>
    <n v="7.8"/>
    <n v="354"/>
    <n v="150"/>
    <n v="389"/>
    <n v="69.2"/>
    <n v="152"/>
    <n v="23"/>
    <n v="139"/>
    <n v="19.649999999999999"/>
    <n v="266"/>
    <m/>
    <n v="0"/>
    <n v="22.76"/>
    <n v="199"/>
    <d v="1899-12-30T00:05:55"/>
    <n v="285"/>
    <n v="2315"/>
    <x v="0"/>
    <x v="31"/>
    <n v="0"/>
    <n v="228"/>
    <n v="303"/>
    <n v="354"/>
    <n v="389"/>
    <n v="152"/>
    <n v="139"/>
    <n v="266"/>
    <n v="0"/>
    <n v="199"/>
    <n v="285"/>
    <n v="2315"/>
    <n v="228"/>
    <n v="303"/>
    <n v="354"/>
    <n v="389"/>
    <n v="152"/>
    <n v="139"/>
    <n v="266"/>
    <n v="0"/>
    <n v="199"/>
    <n v="285"/>
    <n v="2315"/>
    <n v="2315"/>
  </r>
  <r>
    <x v="110"/>
    <m/>
    <n v="16.37"/>
    <n v="44"/>
    <n v="314"/>
    <n v="83"/>
    <n v="6.64"/>
    <n v="286"/>
    <n v="100"/>
    <n v="81"/>
    <m/>
    <n v="0"/>
    <m/>
    <n v="0"/>
    <n v="14.02"/>
    <n v="162"/>
    <m/>
    <n v="0"/>
    <n v="20.75"/>
    <n v="171"/>
    <m/>
    <n v="0"/>
    <n v="827"/>
    <x v="2"/>
    <x v="12"/>
    <n v="0"/>
    <n v="46"/>
    <n v="83"/>
    <n v="286"/>
    <n v="81"/>
    <n v="0"/>
    <n v="0"/>
    <n v="162"/>
    <n v="0"/>
    <n v="171"/>
    <n v="0"/>
    <n v="829"/>
    <n v="46"/>
    <n v="83"/>
    <n v="286"/>
    <n v="81"/>
    <n v="0"/>
    <n v="0"/>
    <n v="162"/>
    <n v="0"/>
    <n v="171"/>
    <n v="0"/>
    <n v="829"/>
    <n v="829"/>
  </r>
  <r>
    <x v="111"/>
    <n v="1977"/>
    <n v="14.82"/>
    <n v="179"/>
    <n v="429"/>
    <n v="254"/>
    <n v="8.66"/>
    <n v="406"/>
    <n v="140"/>
    <n v="317"/>
    <n v="74.3"/>
    <n v="59"/>
    <n v="28.03"/>
    <n v="0"/>
    <n v="16.96"/>
    <n v="216"/>
    <n v="150"/>
    <n v="54"/>
    <n v="32"/>
    <n v="327"/>
    <m/>
    <n v="0"/>
    <n v="1812"/>
    <x v="22"/>
    <x v="24"/>
    <n v="0"/>
    <n v="179"/>
    <n v="254"/>
    <n v="406"/>
    <n v="317"/>
    <n v="59"/>
    <n v="0"/>
    <n v="216"/>
    <n v="54"/>
    <n v="327"/>
    <n v="0"/>
    <n v="1812"/>
    <n v="179"/>
    <n v="254"/>
    <n v="406"/>
    <n v="317"/>
    <n v="59"/>
    <n v="0"/>
    <n v="216"/>
    <n v="54"/>
    <n v="327"/>
    <n v="0"/>
    <n v="1812"/>
    <n v="1921"/>
  </r>
  <r>
    <x v="111"/>
    <n v="1977"/>
    <n v="14.31"/>
    <n v="239"/>
    <n v="457"/>
    <n v="303"/>
    <n v="8.41"/>
    <n v="391"/>
    <n v="135"/>
    <n v="283"/>
    <m/>
    <n v="0"/>
    <m/>
    <n v="0"/>
    <m/>
    <n v="0"/>
    <m/>
    <n v="0"/>
    <m/>
    <n v="0"/>
    <m/>
    <n v="0"/>
    <n v="1216"/>
    <x v="18"/>
    <x v="25"/>
    <n v="0"/>
    <n v="239"/>
    <n v="303"/>
    <n v="391"/>
    <n v="283"/>
    <n v="0"/>
    <n v="0"/>
    <n v="0"/>
    <n v="0"/>
    <n v="0"/>
    <n v="0"/>
    <n v="1216"/>
    <n v="239"/>
    <n v="303"/>
    <n v="391"/>
    <n v="283"/>
    <n v="0"/>
    <n v="0"/>
    <n v="0"/>
    <n v="0"/>
    <n v="0"/>
    <n v="0"/>
    <n v="1216"/>
    <n v="1921"/>
  </r>
  <r>
    <x v="112"/>
    <n v="2001"/>
    <n v="12.74"/>
    <n v="471"/>
    <n v="479"/>
    <n v="343"/>
    <n v="7.62"/>
    <n v="344"/>
    <n v="140"/>
    <n v="317"/>
    <n v="64.540000000000006"/>
    <n v="268"/>
    <n v="23.36"/>
    <n v="121"/>
    <n v="18.149999999999999"/>
    <n v="238"/>
    <n v="240"/>
    <n v="220"/>
    <n v="34.549999999999997"/>
    <n v="364"/>
    <d v="1899-12-30T00:05:54"/>
    <n v="288"/>
    <n v="2974"/>
    <x v="10"/>
    <x v="32"/>
    <n v="0"/>
    <n v="471"/>
    <n v="343"/>
    <n v="344"/>
    <n v="317"/>
    <n v="268"/>
    <n v="121"/>
    <n v="238"/>
    <n v="220"/>
    <n v="364"/>
    <n v="288"/>
    <n v="2974"/>
    <n v="471"/>
    <n v="343"/>
    <n v="344"/>
    <n v="317"/>
    <n v="268"/>
    <n v="121"/>
    <n v="238"/>
    <n v="220"/>
    <n v="364"/>
    <n v="288"/>
    <n v="2974"/>
    <n v="3209"/>
  </r>
  <r>
    <x v="112"/>
    <n v="2001"/>
    <n v="12.66"/>
    <n v="485"/>
    <n v="484"/>
    <n v="352"/>
    <n v="7.2"/>
    <n v="319"/>
    <n v="140"/>
    <n v="317"/>
    <n v="60.1"/>
    <n v="405"/>
    <n v="24.1"/>
    <n v="88"/>
    <n v="18.34"/>
    <n v="241"/>
    <n v="200"/>
    <n v="140"/>
    <n v="30.58"/>
    <n v="307"/>
    <d v="1899-12-30T00:05:46"/>
    <n v="325"/>
    <n v="2979"/>
    <x v="16"/>
    <x v="33"/>
    <n v="0"/>
    <n v="485"/>
    <n v="352"/>
    <n v="319"/>
    <n v="317"/>
    <n v="405"/>
    <n v="88"/>
    <n v="241"/>
    <n v="140"/>
    <n v="307"/>
    <n v="325"/>
    <n v="2979"/>
    <n v="485"/>
    <n v="352"/>
    <n v="319"/>
    <n v="317"/>
    <n v="405"/>
    <n v="88"/>
    <n v="241"/>
    <n v="140"/>
    <n v="307"/>
    <n v="325"/>
    <n v="2979"/>
    <n v="3209"/>
  </r>
  <r>
    <x v="112"/>
    <n v="2001"/>
    <n v="13.23"/>
    <n v="391"/>
    <n v="480"/>
    <n v="345"/>
    <n v="6.5"/>
    <n v="278"/>
    <n v="145"/>
    <n v="352"/>
    <n v="74.45"/>
    <n v="57"/>
    <m/>
    <n v="0"/>
    <n v="15.92"/>
    <n v="197"/>
    <n v="120"/>
    <n v="15"/>
    <n v="31.7"/>
    <n v="323"/>
    <d v="1899-12-30T00:06:05"/>
    <n v="244"/>
    <n v="2202"/>
    <x v="17"/>
    <x v="34"/>
    <n v="0"/>
    <n v="391"/>
    <n v="345"/>
    <n v="278"/>
    <n v="352"/>
    <n v="57"/>
    <n v="0"/>
    <n v="197"/>
    <n v="15"/>
    <n v="323"/>
    <n v="244"/>
    <n v="2202"/>
    <n v="391"/>
    <n v="345"/>
    <n v="278"/>
    <n v="352"/>
    <n v="57"/>
    <n v="0"/>
    <n v="197"/>
    <n v="15"/>
    <n v="323"/>
    <n v="244"/>
    <n v="2202"/>
    <n v="3209"/>
  </r>
  <r>
    <x v="113"/>
    <n v="1996"/>
    <n v="13.62"/>
    <n v="332"/>
    <n v="455"/>
    <n v="299"/>
    <n v="9.2200000000000006"/>
    <n v="439"/>
    <n v="145"/>
    <n v="352"/>
    <n v="77.28"/>
    <n v="24"/>
    <m/>
    <n v="0"/>
    <n v="19.59"/>
    <n v="264"/>
    <m/>
    <n v="0"/>
    <n v="26.86"/>
    <n v="255"/>
    <d v="1899-12-30T00:07:00"/>
    <n v="73"/>
    <n v="2038"/>
    <x v="10"/>
    <x v="14"/>
    <n v="0"/>
    <n v="332"/>
    <n v="299"/>
    <n v="439"/>
    <n v="352"/>
    <n v="24"/>
    <n v="0"/>
    <n v="264"/>
    <n v="0"/>
    <n v="255"/>
    <n v="73"/>
    <n v="2038"/>
    <n v="332"/>
    <n v="299"/>
    <n v="439"/>
    <n v="352"/>
    <n v="24"/>
    <n v="0"/>
    <n v="264"/>
    <n v="0"/>
    <n v="255"/>
    <n v="73"/>
    <n v="2038"/>
    <n v="2038"/>
  </r>
  <r>
    <x v="114"/>
    <n v="1979"/>
    <n v="14.19"/>
    <n v="254"/>
    <n v="392"/>
    <n v="193"/>
    <n v="7.25"/>
    <n v="322"/>
    <n v="130"/>
    <n v="250"/>
    <n v="70.12"/>
    <n v="132"/>
    <m/>
    <n v="0"/>
    <n v="15.9"/>
    <n v="196"/>
    <m/>
    <n v="0"/>
    <n v="23.82"/>
    <n v="213"/>
    <d v="1899-12-30T00:06:09"/>
    <n v="228"/>
    <n v="1788"/>
    <x v="18"/>
    <x v="36"/>
    <n v="0"/>
    <n v="254"/>
    <n v="193"/>
    <n v="322"/>
    <n v="250"/>
    <n v="132"/>
    <n v="0"/>
    <n v="196"/>
    <n v="0"/>
    <n v="213"/>
    <n v="229"/>
    <n v="1789"/>
    <n v="254"/>
    <n v="193"/>
    <n v="322"/>
    <n v="250"/>
    <n v="132"/>
    <n v="0"/>
    <n v="196"/>
    <n v="0"/>
    <n v="213"/>
    <n v="229"/>
    <n v="1789"/>
    <n v="1904"/>
  </r>
  <r>
    <x v="114"/>
    <n v="1979"/>
    <n v="14.62"/>
    <n v="201"/>
    <n v="394"/>
    <n v="196"/>
    <n v="8.07"/>
    <n v="370"/>
    <n v="125"/>
    <n v="218"/>
    <n v="70.53"/>
    <n v="124"/>
    <m/>
    <n v="0"/>
    <n v="19.329999999999998"/>
    <n v="260"/>
    <m/>
    <n v="0"/>
    <n v="23.08"/>
    <n v="203"/>
    <d v="1899-12-30T00:06:17"/>
    <n v="188"/>
    <n v="1760"/>
    <x v="14"/>
    <x v="28"/>
    <n v="0"/>
    <n v="201"/>
    <n v="196"/>
    <n v="370"/>
    <n v="218"/>
    <n v="124"/>
    <n v="0"/>
    <n v="260"/>
    <n v="0"/>
    <n v="203"/>
    <n v="199"/>
    <n v="1771"/>
    <n v="201"/>
    <n v="196"/>
    <n v="370"/>
    <n v="218"/>
    <n v="124"/>
    <n v="0"/>
    <n v="260"/>
    <n v="0"/>
    <n v="203"/>
    <n v="199"/>
    <n v="1771"/>
    <n v="1904"/>
  </r>
  <r>
    <x v="115"/>
    <n v="1995"/>
    <n v="13.66"/>
    <n v="327"/>
    <n v="406"/>
    <n v="215"/>
    <n v="8.08"/>
    <n v="371"/>
    <n v="140"/>
    <n v="317"/>
    <n v="70.760000000000005"/>
    <n v="119"/>
    <m/>
    <n v="0"/>
    <n v="24.2"/>
    <n v="352"/>
    <n v="150"/>
    <n v="54"/>
    <n v="25.9"/>
    <n v="242"/>
    <d v="1899-12-30T00:06:08"/>
    <n v="233"/>
    <n v="2230"/>
    <x v="17"/>
    <x v="15"/>
    <n v="0"/>
    <n v="327"/>
    <n v="215"/>
    <n v="371"/>
    <n v="317"/>
    <n v="119"/>
    <n v="0"/>
    <n v="352"/>
    <n v="54"/>
    <n v="242"/>
    <n v="233"/>
    <n v="2230"/>
    <n v="327"/>
    <n v="215"/>
    <n v="371"/>
    <n v="317"/>
    <n v="119"/>
    <n v="0"/>
    <n v="352"/>
    <n v="54"/>
    <n v="242"/>
    <n v="233"/>
    <n v="2230"/>
    <n v="2230"/>
  </r>
  <r>
    <x v="116"/>
    <n v="1984"/>
    <n v="12.98"/>
    <n v="459"/>
    <n v="449"/>
    <n v="313"/>
    <n v="8.66"/>
    <n v="425"/>
    <n v="160"/>
    <n v="496"/>
    <n v="62.58"/>
    <n v="394"/>
    <n v="24.47"/>
    <n v="84"/>
    <n v="20.3"/>
    <n v="283"/>
    <n v="200"/>
    <n v="145"/>
    <n v="25.44"/>
    <n v="240"/>
    <d v="1899-12-30T00:05:42"/>
    <n v="358"/>
    <n v="3197"/>
    <x v="15"/>
    <x v="19"/>
    <n v="35"/>
    <n v="431"/>
    <n v="288"/>
    <n v="406"/>
    <n v="464"/>
    <n v="325"/>
    <n v="74"/>
    <n v="278"/>
    <n v="140"/>
    <n v="236"/>
    <n v="344"/>
    <n v="2986"/>
    <n v="459"/>
    <n v="313"/>
    <n v="425"/>
    <n v="496"/>
    <n v="394"/>
    <n v="84"/>
    <n v="283"/>
    <n v="145"/>
    <n v="240"/>
    <n v="358"/>
    <n v="3197"/>
    <n v="3502"/>
  </r>
  <r>
    <x v="116"/>
    <n v="1984"/>
    <n v="12.64"/>
    <n v="488"/>
    <n v="526"/>
    <n v="433"/>
    <n v="8.09"/>
    <n v="372"/>
    <n v="160"/>
    <n v="464"/>
    <n v="64.319999999999993"/>
    <n v="274"/>
    <n v="23.32"/>
    <n v="123"/>
    <n v="17.5"/>
    <n v="226"/>
    <n v="160"/>
    <n v="70"/>
    <n v="28.4"/>
    <n v="277"/>
    <m/>
    <n v="0"/>
    <n v="2727"/>
    <x v="10"/>
    <x v="20"/>
    <n v="35"/>
    <n v="488"/>
    <n v="433"/>
    <n v="372"/>
    <n v="464"/>
    <n v="274"/>
    <n v="123"/>
    <n v="226"/>
    <n v="70"/>
    <n v="277"/>
    <n v="0"/>
    <n v="2727"/>
    <n v="516"/>
    <n v="467"/>
    <n v="389"/>
    <n v="496"/>
    <n v="340"/>
    <n v="136"/>
    <n v="230"/>
    <n v="75"/>
    <n v="282"/>
    <n v="0"/>
    <n v="2931"/>
    <n v="3502"/>
  </r>
  <r>
    <x v="117"/>
    <n v="1980"/>
    <n v="13.78"/>
    <n v="309"/>
    <n v="484"/>
    <n v="352"/>
    <n v="8.56"/>
    <n v="400"/>
    <n v="170"/>
    <n v="544"/>
    <n v="63.25"/>
    <n v="305"/>
    <n v="20.95"/>
    <n v="261"/>
    <n v="21.3"/>
    <n v="297"/>
    <n v="170"/>
    <n v="86"/>
    <n v="36"/>
    <n v="384"/>
    <d v="1899-12-30T00:05:29"/>
    <n v="403"/>
    <n v="3341"/>
    <x v="18"/>
    <x v="28"/>
    <n v="0"/>
    <n v="309"/>
    <n v="352"/>
    <n v="400"/>
    <n v="544"/>
    <n v="305"/>
    <n v="261"/>
    <n v="297"/>
    <n v="86"/>
    <n v="384"/>
    <n v="404"/>
    <n v="3342"/>
    <n v="309"/>
    <n v="352"/>
    <n v="400"/>
    <n v="544"/>
    <n v="305"/>
    <n v="261"/>
    <n v="297"/>
    <n v="86"/>
    <n v="384"/>
    <n v="404"/>
    <n v="3342"/>
    <n v="3370"/>
  </r>
  <r>
    <x v="117"/>
    <n v="1981"/>
    <n v="13.65"/>
    <n v="328"/>
    <n v="489"/>
    <n v="361"/>
    <n v="8.33"/>
    <n v="386"/>
    <n v="160"/>
    <n v="464"/>
    <n v="65.17"/>
    <n v="250"/>
    <n v="22.68"/>
    <n v="155"/>
    <n v="21.09"/>
    <n v="293"/>
    <n v="170"/>
    <n v="86"/>
    <n v="31.3"/>
    <n v="318"/>
    <d v="1899-12-30T00:05:44"/>
    <n v="335"/>
    <n v="2976"/>
    <x v="14"/>
    <x v="26"/>
    <n v="0"/>
    <n v="328"/>
    <n v="361"/>
    <n v="386"/>
    <n v="464"/>
    <n v="250"/>
    <n v="155"/>
    <n v="293"/>
    <n v="86"/>
    <n v="318"/>
    <n v="333"/>
    <n v="2974"/>
    <n v="328"/>
    <n v="361"/>
    <n v="386"/>
    <n v="464"/>
    <n v="250"/>
    <n v="155"/>
    <n v="293"/>
    <n v="86"/>
    <n v="318"/>
    <n v="333"/>
    <n v="2974"/>
    <n v="3370"/>
  </r>
  <r>
    <x v="118"/>
    <n v="1983"/>
    <n v="14.5"/>
    <n v="215"/>
    <n v="382"/>
    <n v="177"/>
    <n v="6.44"/>
    <n v="274"/>
    <m/>
    <m/>
    <n v="67.95"/>
    <n v="180"/>
    <m/>
    <m/>
    <n v="16.78"/>
    <n v="212"/>
    <m/>
    <m/>
    <n v="18.510000000000002"/>
    <n v="141"/>
    <d v="1899-12-30T00:05:41"/>
    <n v="348"/>
    <n v="1547"/>
    <x v="13"/>
    <x v="25"/>
    <n v="0"/>
    <n v="215"/>
    <n v="177"/>
    <n v="274"/>
    <n v="0"/>
    <n v="180"/>
    <n v="0"/>
    <n v="212"/>
    <n v="0"/>
    <n v="141"/>
    <n v="348"/>
    <n v="1547"/>
    <n v="215"/>
    <n v="177"/>
    <n v="274"/>
    <n v="0"/>
    <n v="180"/>
    <n v="0"/>
    <n v="212"/>
    <n v="0"/>
    <n v="141"/>
    <n v="348"/>
    <n v="1547"/>
    <n v="1547"/>
  </r>
  <r>
    <x v="119"/>
    <n v="1981"/>
    <n v="14.97"/>
    <n v="162"/>
    <n v="370"/>
    <n v="159"/>
    <n v="7.49"/>
    <n v="336"/>
    <n v="125"/>
    <n v="218"/>
    <n v="77.41"/>
    <n v="22"/>
    <m/>
    <n v="0"/>
    <n v="18.07"/>
    <n v="236"/>
    <m/>
    <n v="0"/>
    <n v="25.8"/>
    <n v="241"/>
    <d v="1899-12-30T00:06:43"/>
    <n v="115"/>
    <n v="1489"/>
    <x v="18"/>
    <x v="13"/>
    <n v="0"/>
    <n v="162"/>
    <n v="159"/>
    <n v="336"/>
    <n v="218"/>
    <n v="22"/>
    <n v="0"/>
    <n v="236"/>
    <n v="0"/>
    <n v="241"/>
    <n v="116"/>
    <n v="1490"/>
    <n v="162"/>
    <n v="159"/>
    <n v="336"/>
    <n v="218"/>
    <n v="22"/>
    <n v="0"/>
    <n v="236"/>
    <n v="0"/>
    <n v="241"/>
    <n v="116"/>
    <n v="1490"/>
    <n v="1696"/>
  </r>
  <r>
    <x v="119"/>
    <n v="1981"/>
    <n v="15.25"/>
    <n v="134"/>
    <n v="363"/>
    <n v="149"/>
    <n v="7.65"/>
    <n v="346"/>
    <n v="125"/>
    <n v="218"/>
    <n v="75.72"/>
    <n v="41"/>
    <m/>
    <n v="0"/>
    <n v="18.190000000000001"/>
    <n v="238"/>
    <m/>
    <n v="0"/>
    <n v="25.03"/>
    <n v="230"/>
    <d v="1899-12-30T00:06:55"/>
    <n v="85"/>
    <n v="1441"/>
    <x v="14"/>
    <x v="26"/>
    <n v="0"/>
    <n v="134"/>
    <n v="149"/>
    <n v="346"/>
    <n v="218"/>
    <n v="41"/>
    <n v="0"/>
    <n v="238"/>
    <n v="0"/>
    <n v="230"/>
    <n v="85"/>
    <n v="1441"/>
    <n v="134"/>
    <n v="149"/>
    <n v="346"/>
    <n v="218"/>
    <n v="41"/>
    <n v="0"/>
    <n v="238"/>
    <n v="0"/>
    <n v="230"/>
    <n v="85"/>
    <n v="1441"/>
    <n v="1696"/>
  </r>
  <r>
    <x v="119"/>
    <n v="1981"/>
    <n v="14.34"/>
    <n v="235"/>
    <n v="357"/>
    <n v="140"/>
    <n v="7.57"/>
    <n v="341"/>
    <n v="120"/>
    <n v="188"/>
    <n v="73.650000000000006"/>
    <n v="69"/>
    <m/>
    <n v="0"/>
    <n v="18.64"/>
    <n v="247"/>
    <m/>
    <n v="0"/>
    <n v="25.09"/>
    <n v="231"/>
    <d v="1899-12-30T00:06:22"/>
    <n v="179"/>
    <n v="1630"/>
    <x v="1"/>
    <x v="11"/>
    <n v="0"/>
    <n v="235"/>
    <n v="140"/>
    <n v="341"/>
    <n v="188"/>
    <n v="69"/>
    <n v="0"/>
    <n v="247"/>
    <n v="0"/>
    <n v="231"/>
    <n v="181"/>
    <n v="1632"/>
    <n v="235"/>
    <n v="140"/>
    <n v="341"/>
    <n v="188"/>
    <n v="69"/>
    <n v="0"/>
    <n v="247"/>
    <n v="0"/>
    <n v="231"/>
    <n v="181"/>
    <n v="1632"/>
    <n v="1696"/>
  </r>
  <r>
    <x v="120"/>
    <n v="1977"/>
    <n v="13.34"/>
    <n v="464"/>
    <n v="403"/>
    <n v="271"/>
    <n v="8.16"/>
    <n v="431"/>
    <n v="125"/>
    <n v="257"/>
    <n v="75.849999999999994"/>
    <n v="116"/>
    <m/>
    <n v="0"/>
    <n v="19.95"/>
    <n v="309"/>
    <m/>
    <n v="0"/>
    <n v="22.77"/>
    <n v="226"/>
    <d v="1899-12-30T00:07:44"/>
    <n v="32"/>
    <n v="2106"/>
    <x v="15"/>
    <x v="5"/>
    <n v="40"/>
    <n v="374"/>
    <n v="211"/>
    <n v="376"/>
    <n v="218"/>
    <n v="39"/>
    <n v="0"/>
    <n v="271"/>
    <n v="0"/>
    <n v="199"/>
    <n v="6"/>
    <n v="1694"/>
    <n v="464"/>
    <n v="271"/>
    <n v="431"/>
    <n v="257"/>
    <n v="116"/>
    <n v="0"/>
    <n v="309"/>
    <n v="0"/>
    <n v="226"/>
    <n v="32"/>
    <n v="2106"/>
    <n v="2710"/>
  </r>
  <r>
    <x v="121"/>
    <n v="1973"/>
    <n v="12.97"/>
    <n v="433"/>
    <m/>
    <n v="0"/>
    <n v="9.5399999999999991"/>
    <n v="458"/>
    <n v="150"/>
    <n v="389"/>
    <m/>
    <n v="0"/>
    <m/>
    <n v="0"/>
    <n v="29.46"/>
    <n v="454"/>
    <m/>
    <n v="0"/>
    <n v="33.950000000000003"/>
    <n v="355"/>
    <d v="1899-12-30T00:06:30"/>
    <n v="156"/>
    <n v="2245"/>
    <x v="11"/>
    <x v="9"/>
    <n v="40"/>
    <n v="433"/>
    <n v="0"/>
    <n v="458"/>
    <n v="389"/>
    <n v="0"/>
    <n v="0"/>
    <n v="454"/>
    <n v="0"/>
    <n v="355"/>
    <n v="156"/>
    <n v="2245"/>
    <n v="525"/>
    <n v="0"/>
    <n v="523"/>
    <n v="441"/>
    <n v="0"/>
    <n v="0"/>
    <n v="513"/>
    <n v="0"/>
    <n v="397"/>
    <n v="221"/>
    <n v="2620"/>
    <n v="4047"/>
  </r>
  <r>
    <x v="121"/>
    <n v="1973"/>
    <n v="12.56"/>
    <n v="502"/>
    <n v="473"/>
    <n v="332"/>
    <n v="9.84"/>
    <n v="476"/>
    <n v="160"/>
    <n v="464"/>
    <n v="64.099999999999994"/>
    <n v="280"/>
    <n v="21.72"/>
    <n v="211"/>
    <n v="29.14"/>
    <n v="448"/>
    <n v="190"/>
    <n v="121"/>
    <n v="34.65"/>
    <n v="365"/>
    <d v="1899-12-30T00:06:48"/>
    <n v="103"/>
    <n v="3302"/>
    <x v="19"/>
    <x v="10"/>
    <n v="35"/>
    <n v="502"/>
    <n v="332"/>
    <n v="476"/>
    <n v="464"/>
    <n v="280"/>
    <n v="211"/>
    <n v="448"/>
    <n v="121"/>
    <n v="365"/>
    <n v="102"/>
    <n v="3301"/>
    <n v="531"/>
    <n v="360"/>
    <n v="498"/>
    <n v="496"/>
    <n v="347"/>
    <n v="226"/>
    <n v="456"/>
    <n v="127"/>
    <n v="371"/>
    <n v="112"/>
    <n v="3524"/>
    <n v="4047"/>
  </r>
  <r>
    <x v="121"/>
    <n v="1973"/>
    <n v="13.17"/>
    <n v="401"/>
    <n v="464"/>
    <n v="315"/>
    <n v="9.6300000000000008"/>
    <n v="463"/>
    <n v="155"/>
    <n v="426"/>
    <n v="62.96"/>
    <n v="314"/>
    <n v="21.91"/>
    <n v="199"/>
    <n v="30.35"/>
    <n v="471"/>
    <n v="200"/>
    <n v="140"/>
    <n v="30.93"/>
    <n v="312"/>
    <d v="1899-12-30T00:05:29"/>
    <n v="407"/>
    <n v="3448"/>
    <x v="20"/>
    <x v="18"/>
    <n v="35"/>
    <n v="401"/>
    <n v="315"/>
    <n v="463"/>
    <n v="426"/>
    <n v="314"/>
    <n v="199"/>
    <n v="471"/>
    <n v="140"/>
    <n v="312"/>
    <n v="404"/>
    <n v="3445"/>
    <n v="428"/>
    <n v="343"/>
    <n v="484"/>
    <n v="457"/>
    <n v="382"/>
    <n v="214"/>
    <n v="480"/>
    <n v="145"/>
    <n v="318"/>
    <n v="419"/>
    <n v="3670"/>
    <n v="4047"/>
  </r>
  <r>
    <x v="121"/>
    <n v="1973"/>
    <n v="13.25"/>
    <n v="388"/>
    <n v="448"/>
    <n v="287"/>
    <n v="9.34"/>
    <n v="446"/>
    <n v="160"/>
    <n v="464"/>
    <n v="64.849999999999994"/>
    <n v="259"/>
    <n v="21.09"/>
    <n v="252"/>
    <n v="29.12"/>
    <n v="447"/>
    <n v="207"/>
    <n v="153"/>
    <n v="30.67"/>
    <n v="309"/>
    <d v="1899-12-30T00:05:51"/>
    <n v="300"/>
    <n v="3305"/>
    <x v="21"/>
    <x v="19"/>
    <n v="35"/>
    <n v="388"/>
    <n v="287"/>
    <n v="446"/>
    <n v="464"/>
    <n v="259"/>
    <n v="252"/>
    <n v="447"/>
    <n v="153"/>
    <n v="309"/>
    <n v="302"/>
    <n v="3307"/>
    <n v="415"/>
    <n v="312"/>
    <n v="466"/>
    <n v="496"/>
    <n v="324"/>
    <n v="267"/>
    <n v="455"/>
    <n v="159"/>
    <n v="314"/>
    <n v="315"/>
    <n v="3523"/>
    <n v="4047"/>
  </r>
  <r>
    <x v="121"/>
    <n v="1973"/>
    <n v="13.53"/>
    <n v="346"/>
    <n v="431"/>
    <n v="257"/>
    <n v="8.68"/>
    <n v="407"/>
    <n v="155"/>
    <n v="426"/>
    <n v="69.53"/>
    <n v="145"/>
    <n v="22.46"/>
    <n v="167"/>
    <n v="23.61"/>
    <n v="340"/>
    <n v="160"/>
    <n v="70"/>
    <n v="33.56"/>
    <n v="350"/>
    <d v="1899-12-30T00:05:53"/>
    <n v="293"/>
    <n v="2801"/>
    <x v="18"/>
    <x v="21"/>
    <n v="35"/>
    <n v="346"/>
    <n v="257"/>
    <n v="407"/>
    <n v="426"/>
    <n v="145"/>
    <n v="167"/>
    <n v="340"/>
    <n v="70"/>
    <n v="350"/>
    <n v="293"/>
    <n v="2801"/>
    <n v="371"/>
    <n v="281"/>
    <n v="426"/>
    <n v="457"/>
    <n v="200"/>
    <n v="182"/>
    <n v="347"/>
    <n v="75"/>
    <n v="356"/>
    <n v="307"/>
    <n v="3002"/>
    <n v="4047"/>
  </r>
  <r>
    <x v="122"/>
    <n v="1990"/>
    <n v="12.44"/>
    <n v="523"/>
    <n v="458"/>
    <n v="304"/>
    <n v="9.18"/>
    <n v="437"/>
    <n v="160"/>
    <n v="464"/>
    <n v="64.53"/>
    <n v="268"/>
    <n v="23.78"/>
    <n v="102"/>
    <n v="23.4"/>
    <n v="336"/>
    <n v="190"/>
    <n v="121"/>
    <n v="27.8"/>
    <n v="268"/>
    <d v="1899-12-30T00:06:12"/>
    <n v="216"/>
    <n v="3039"/>
    <x v="15"/>
    <x v="25"/>
    <n v="0"/>
    <n v="523"/>
    <n v="304"/>
    <n v="437"/>
    <n v="464"/>
    <n v="268"/>
    <n v="102"/>
    <n v="336"/>
    <n v="121"/>
    <n v="268"/>
    <n v="216"/>
    <n v="3039"/>
    <n v="523"/>
    <n v="304"/>
    <n v="437"/>
    <n v="464"/>
    <n v="268"/>
    <n v="102"/>
    <n v="336"/>
    <n v="121"/>
    <n v="268"/>
    <n v="216"/>
    <n v="3039"/>
    <n v="3386"/>
  </r>
  <r>
    <x v="122"/>
    <n v="1990"/>
    <n v="12.59"/>
    <n v="497"/>
    <n v="435"/>
    <n v="264"/>
    <n v="9.17"/>
    <n v="436"/>
    <n v="160"/>
    <n v="464"/>
    <n v="63.31"/>
    <n v="303"/>
    <n v="22.38"/>
    <n v="172"/>
    <n v="23.69"/>
    <n v="342"/>
    <n v="160"/>
    <n v="70"/>
    <n v="27.25"/>
    <n v="261"/>
    <d v="1899-12-30T00:06:00"/>
    <n v="266"/>
    <n v="3075"/>
    <x v="10"/>
    <x v="35"/>
    <n v="0"/>
    <n v="497"/>
    <n v="264"/>
    <n v="436"/>
    <n v="464"/>
    <n v="303"/>
    <n v="172"/>
    <n v="342"/>
    <n v="70"/>
    <n v="261"/>
    <n v="266"/>
    <n v="3075"/>
    <n v="497"/>
    <n v="264"/>
    <n v="436"/>
    <n v="464"/>
    <n v="303"/>
    <n v="172"/>
    <n v="342"/>
    <n v="70"/>
    <n v="261"/>
    <n v="266"/>
    <n v="3075"/>
    <n v="3386"/>
  </r>
  <r>
    <x v="123"/>
    <n v="1958"/>
    <n v="16.489999999999998"/>
    <n v="39"/>
    <n v="339"/>
    <n v="115"/>
    <n v="7.32"/>
    <n v="326"/>
    <n v="130"/>
    <n v="250"/>
    <n v="88.26"/>
    <n v="0"/>
    <m/>
    <n v="0"/>
    <n v="18.170000000000002"/>
    <n v="238"/>
    <n v="140"/>
    <n v="40"/>
    <n v="19.2"/>
    <n v="151"/>
    <d v="1899-12-30T00:08:09"/>
    <n v="0"/>
    <n v="1159"/>
    <x v="10"/>
    <x v="37"/>
    <n v="60"/>
    <n v="39"/>
    <n v="115"/>
    <n v="326"/>
    <n v="250"/>
    <n v="0"/>
    <n v="0"/>
    <n v="238"/>
    <n v="40"/>
    <n v="151"/>
    <n v="0"/>
    <n v="1159"/>
    <n v="295"/>
    <n v="339"/>
    <n v="580"/>
    <n v="536"/>
    <n v="0"/>
    <n v="0"/>
    <n v="474"/>
    <n v="138"/>
    <n v="291"/>
    <n v="0"/>
    <n v="2653"/>
    <n v="3991"/>
  </r>
  <r>
    <x v="123"/>
    <n v="1958"/>
    <n v="15.44"/>
    <n v="116"/>
    <n v="358"/>
    <n v="142"/>
    <n v="7.18"/>
    <n v="318"/>
    <n v="135"/>
    <n v="283"/>
    <n v="81.5"/>
    <n v="0"/>
    <m/>
    <n v="0"/>
    <n v="22.14"/>
    <n v="312"/>
    <n v="190"/>
    <n v="121"/>
    <n v="27.64"/>
    <n v="266"/>
    <d v="1899-12-30T00:07:02"/>
    <n v="69"/>
    <n v="1627"/>
    <x v="18"/>
    <x v="27"/>
    <n v="50"/>
    <n v="116"/>
    <n v="142"/>
    <n v="318"/>
    <n v="283"/>
    <n v="0"/>
    <n v="0"/>
    <n v="312"/>
    <n v="121"/>
    <n v="266"/>
    <n v="68"/>
    <n v="1626"/>
    <n v="294"/>
    <n v="273"/>
    <n v="448"/>
    <n v="441"/>
    <n v="108"/>
    <n v="0"/>
    <n v="450"/>
    <n v="206"/>
    <n v="372"/>
    <n v="231"/>
    <n v="2823"/>
    <n v="3991"/>
  </r>
  <r>
    <x v="123"/>
    <n v="1958"/>
    <n v="15.44"/>
    <n v="116"/>
    <n v="384"/>
    <n v="181"/>
    <n v="7.05"/>
    <n v="310"/>
    <n v="140"/>
    <n v="317"/>
    <n v="73.27"/>
    <n v="75"/>
    <m/>
    <n v="0"/>
    <n v="20.11"/>
    <n v="274"/>
    <n v="190"/>
    <n v="121"/>
    <n v="25.82"/>
    <n v="241"/>
    <d v="1899-12-30T00:06:26"/>
    <n v="169"/>
    <n v="1804"/>
    <x v="14"/>
    <x v="1"/>
    <n v="45"/>
    <n v="116"/>
    <n v="181"/>
    <n v="310"/>
    <n v="317"/>
    <n v="75"/>
    <n v="0"/>
    <n v="274"/>
    <n v="121"/>
    <n v="241"/>
    <n v="168"/>
    <n v="1803"/>
    <n v="235"/>
    <n v="280"/>
    <n v="394"/>
    <n v="419"/>
    <n v="219"/>
    <n v="0"/>
    <n v="352"/>
    <n v="175"/>
    <n v="303"/>
    <n v="297"/>
    <n v="2674"/>
    <n v="3991"/>
  </r>
  <r>
    <x v="123"/>
    <n v="1958"/>
    <n v="14.55"/>
    <n v="209"/>
    <n v="434"/>
    <n v="262"/>
    <n v="6.94"/>
    <n v="304"/>
    <n v="150"/>
    <n v="389"/>
    <n v="67.8"/>
    <n v="184"/>
    <m/>
    <n v="0"/>
    <n v="22.92"/>
    <n v="327"/>
    <m/>
    <n v="0"/>
    <n v="21.68"/>
    <n v="184"/>
    <d v="1899-12-30T00:06:03"/>
    <n v="252"/>
    <n v="2111"/>
    <x v="3"/>
    <x v="4"/>
    <n v="45"/>
    <n v="209"/>
    <n v="262"/>
    <n v="304"/>
    <n v="389"/>
    <n v="183"/>
    <n v="0"/>
    <n v="327"/>
    <n v="0"/>
    <n v="184"/>
    <n v="252"/>
    <n v="2110"/>
    <n v="347"/>
    <n v="384"/>
    <n v="386"/>
    <n v="504"/>
    <n v="363"/>
    <n v="0"/>
    <n v="418"/>
    <n v="0"/>
    <n v="235"/>
    <n v="393"/>
    <n v="3030"/>
    <n v="3991"/>
  </r>
  <r>
    <x v="123"/>
    <n v="1958"/>
    <n v="14.94"/>
    <n v="159"/>
    <n v="414"/>
    <n v="229"/>
    <n v="7.06"/>
    <n v="311"/>
    <n v="145"/>
    <n v="352"/>
    <n v="74.900000000000006"/>
    <n v="51"/>
    <n v="24.82"/>
    <n v="58"/>
    <n v="20.399999999999999"/>
    <n v="280"/>
    <n v="170"/>
    <n v="86"/>
    <n v="26.24"/>
    <n v="247"/>
    <d v="1899-12-30T00:06:06"/>
    <n v="241"/>
    <n v="2014"/>
    <x v="4"/>
    <x v="5"/>
    <n v="40"/>
    <n v="166"/>
    <n v="229"/>
    <n v="311"/>
    <n v="352"/>
    <n v="51"/>
    <n v="61"/>
    <n v="280"/>
    <n v="86"/>
    <n v="247"/>
    <n v="240"/>
    <n v="2023"/>
    <n v="239"/>
    <n v="292"/>
    <n v="358"/>
    <n v="404"/>
    <n v="133"/>
    <n v="109"/>
    <n v="318"/>
    <n v="109"/>
    <n v="278"/>
    <n v="313"/>
    <n v="2553"/>
    <n v="3991"/>
  </r>
  <r>
    <x v="123"/>
    <n v="1958"/>
    <m/>
    <n v="0"/>
    <n v="292"/>
    <n v="57"/>
    <n v="7.51"/>
    <n v="337"/>
    <n v="150"/>
    <n v="389"/>
    <m/>
    <n v="0"/>
    <m/>
    <n v="0"/>
    <n v="22.3"/>
    <n v="315"/>
    <m/>
    <n v="0"/>
    <n v="28.79"/>
    <n v="282"/>
    <m/>
    <n v="0"/>
    <n v="1380"/>
    <x v="5"/>
    <x v="6"/>
    <n v="40"/>
    <n v="0"/>
    <n v="57"/>
    <n v="337"/>
    <n v="389"/>
    <n v="0"/>
    <n v="0"/>
    <n v="315"/>
    <n v="0"/>
    <n v="282"/>
    <n v="0"/>
    <n v="1380"/>
    <n v="0"/>
    <n v="88"/>
    <n v="388"/>
    <n v="441"/>
    <n v="0"/>
    <n v="0"/>
    <n v="359"/>
    <n v="0"/>
    <n v="317"/>
    <n v="0"/>
    <n v="1593"/>
    <n v="3991"/>
  </r>
  <r>
    <x v="123"/>
    <n v="1958"/>
    <n v="14.3"/>
    <n v="240"/>
    <n v="430"/>
    <n v="255"/>
    <n v="7.78"/>
    <n v="353"/>
    <n v="155"/>
    <n v="426"/>
    <n v="64.8"/>
    <n v="261"/>
    <n v="23.9"/>
    <n v="107"/>
    <n v="19.829999999999998"/>
    <n v="269"/>
    <n v="200"/>
    <n v="140"/>
    <n v="30.36"/>
    <n v="304"/>
    <d v="1899-12-30T00:05:25"/>
    <n v="425"/>
    <n v="2780"/>
    <x v="6"/>
    <x v="7"/>
    <n v="40"/>
    <n v="240"/>
    <n v="255"/>
    <n v="353"/>
    <n v="426"/>
    <n v="261"/>
    <n v="97"/>
    <n v="269"/>
    <n v="140"/>
    <n v="304"/>
    <n v="424"/>
    <n v="2769"/>
    <n v="321"/>
    <n v="324"/>
    <n v="406"/>
    <n v="488"/>
    <n v="388"/>
    <n v="152"/>
    <n v="307"/>
    <n v="169"/>
    <n v="341"/>
    <n v="507"/>
    <n v="3403"/>
    <n v="3991"/>
  </r>
  <r>
    <x v="123"/>
    <n v="1958"/>
    <n v="14.27"/>
    <n v="275"/>
    <n v="439"/>
    <n v="271"/>
    <n v="7.56"/>
    <n v="340"/>
    <n v="150"/>
    <n v="389"/>
    <n v="69.7"/>
    <n v="144"/>
    <m/>
    <n v="0"/>
    <n v="21.56"/>
    <n v="301"/>
    <n v="185"/>
    <n v="112"/>
    <n v="23.26"/>
    <n v="206"/>
    <d v="1899-12-30T00:06:18"/>
    <n v="196"/>
    <n v="2234"/>
    <x v="7"/>
    <x v="8"/>
    <n v="40"/>
    <n v="244"/>
    <n v="271"/>
    <n v="340"/>
    <n v="389"/>
    <n v="141"/>
    <n v="0"/>
    <n v="301"/>
    <n v="112"/>
    <n v="206"/>
    <n v="195"/>
    <n v="2199"/>
    <n v="325"/>
    <n v="341"/>
    <n v="391"/>
    <n v="441"/>
    <n v="250"/>
    <n v="0"/>
    <n v="343"/>
    <n v="138"/>
    <n v="233"/>
    <n v="265"/>
    <n v="2727"/>
    <n v="3991"/>
  </r>
  <r>
    <x v="123"/>
    <n v="1958"/>
    <n v="15.1"/>
    <n v="174"/>
    <n v="410"/>
    <n v="222"/>
    <n v="7.08"/>
    <n v="312"/>
    <n v="145"/>
    <n v="352"/>
    <n v="68"/>
    <n v="183"/>
    <n v="23.89"/>
    <n v="108"/>
    <n v="21.63"/>
    <n v="303"/>
    <n v="200"/>
    <n v="140"/>
    <n v="30.21"/>
    <n v="302"/>
    <d v="1899-12-30T00:06:07"/>
    <n v="237"/>
    <n v="2333"/>
    <x v="8"/>
    <x v="9"/>
    <n v="40"/>
    <n v="149"/>
    <n v="222"/>
    <n v="312"/>
    <n v="352"/>
    <n v="179"/>
    <n v="97"/>
    <n v="303"/>
    <n v="140"/>
    <n v="302"/>
    <n v="236"/>
    <n v="2292"/>
    <n v="219"/>
    <n v="285"/>
    <n v="359"/>
    <n v="404"/>
    <n v="294"/>
    <n v="153"/>
    <n v="344"/>
    <n v="169"/>
    <n v="339"/>
    <n v="309"/>
    <n v="2875"/>
    <n v="3991"/>
  </r>
  <r>
    <x v="123"/>
    <n v="1958"/>
    <n v="13.88"/>
    <n v="329"/>
    <n v="464"/>
    <n v="315"/>
    <n v="7.88"/>
    <n v="360"/>
    <n v="163"/>
    <n v="488"/>
    <n v="64.5"/>
    <n v="273"/>
    <n v="22.2"/>
    <n v="197"/>
    <n v="22.52"/>
    <n v="320"/>
    <n v="200"/>
    <n v="140"/>
    <n v="27.87"/>
    <n v="269"/>
    <d v="1899-12-30T00:05:47"/>
    <n v="322"/>
    <n v="3013"/>
    <x v="9"/>
    <x v="10"/>
    <n v="35"/>
    <n v="295"/>
    <n v="315"/>
    <n v="359"/>
    <n v="488"/>
    <n v="269"/>
    <n v="182"/>
    <n v="320"/>
    <n v="140"/>
    <n v="269"/>
    <n v="320"/>
    <n v="2957"/>
    <n v="321"/>
    <n v="343"/>
    <n v="376"/>
    <n v="520"/>
    <n v="335"/>
    <n v="197"/>
    <n v="326"/>
    <n v="145"/>
    <n v="274"/>
    <n v="333"/>
    <n v="3170"/>
    <n v="3991"/>
  </r>
  <r>
    <x v="123"/>
    <n v="1958"/>
    <n v="14"/>
    <n v="279"/>
    <n v="480"/>
    <n v="345"/>
    <n v="7.75"/>
    <n v="352"/>
    <n v="155"/>
    <n v="426"/>
    <n v="72.099999999999994"/>
    <n v="95"/>
    <n v="22.7"/>
    <n v="154"/>
    <n v="23.95"/>
    <n v="347"/>
    <n v="217"/>
    <n v="173"/>
    <n v="27.36"/>
    <n v="263"/>
    <d v="1899-12-30T00:06:34"/>
    <n v="116"/>
    <n v="2550"/>
    <x v="0"/>
    <x v="18"/>
    <n v="35"/>
    <n v="279"/>
    <n v="345"/>
    <n v="352"/>
    <n v="426"/>
    <n v="95"/>
    <n v="154"/>
    <n v="347"/>
    <n v="173"/>
    <n v="262"/>
    <n v="142"/>
    <n v="2575"/>
    <n v="304"/>
    <n v="373"/>
    <n v="368"/>
    <n v="457"/>
    <n v="143"/>
    <n v="168"/>
    <n v="353"/>
    <n v="181"/>
    <n v="267"/>
    <n v="153"/>
    <n v="2767"/>
    <n v="3991"/>
  </r>
  <r>
    <x v="124"/>
    <n v="1985"/>
    <n v="13.53"/>
    <n v="346"/>
    <n v="485"/>
    <n v="354"/>
    <n v="8.82"/>
    <n v="415"/>
    <n v="150"/>
    <n v="389"/>
    <n v="64"/>
    <n v="264"/>
    <m/>
    <n v="0"/>
    <n v="22.37"/>
    <n v="317"/>
    <m/>
    <n v="0"/>
    <n v="31"/>
    <n v="313"/>
    <d v="1899-12-30T00:05:51"/>
    <n v="302"/>
    <n v="2720"/>
    <x v="3"/>
    <x v="33"/>
    <n v="0"/>
    <n v="346"/>
    <n v="354"/>
    <n v="415"/>
    <n v="389"/>
    <n v="283"/>
    <n v="0"/>
    <n v="317"/>
    <n v="0"/>
    <n v="313"/>
    <n v="302"/>
    <n v="2719"/>
    <n v="346"/>
    <n v="354"/>
    <n v="415"/>
    <n v="389"/>
    <n v="283"/>
    <n v="0"/>
    <n v="317"/>
    <n v="0"/>
    <n v="313"/>
    <n v="302"/>
    <n v="2719"/>
    <n v="2809"/>
  </r>
  <r>
    <x v="124"/>
    <n v="1985"/>
    <n v="14"/>
    <n v="279"/>
    <m/>
    <n v="0"/>
    <n v="7.95"/>
    <n v="363"/>
    <n v="160"/>
    <n v="464"/>
    <n v="67.2"/>
    <n v="198"/>
    <m/>
    <n v="0"/>
    <n v="17.760000000000002"/>
    <n v="230"/>
    <n v="120"/>
    <n v="15"/>
    <n v="29.53"/>
    <n v="292"/>
    <d v="1899-12-30T00:06:04"/>
    <n v="252"/>
    <n v="2093"/>
    <x v="4"/>
    <x v="34"/>
    <n v="0"/>
    <n v="279"/>
    <n v="0"/>
    <n v="363"/>
    <n v="464"/>
    <n v="198"/>
    <n v="0"/>
    <n v="230"/>
    <n v="15"/>
    <n v="293"/>
    <n v="248"/>
    <n v="2090"/>
    <n v="279"/>
    <n v="0"/>
    <n v="363"/>
    <n v="464"/>
    <n v="198"/>
    <n v="0"/>
    <n v="230"/>
    <n v="15"/>
    <n v="293"/>
    <n v="248"/>
    <n v="2090"/>
    <n v="2809"/>
  </r>
  <r>
    <x v="124"/>
    <n v="1985"/>
    <m/>
    <n v="0"/>
    <n v="398"/>
    <n v="203"/>
    <n v="7.07"/>
    <n v="311"/>
    <n v="150"/>
    <n v="389"/>
    <m/>
    <n v="0"/>
    <m/>
    <n v="0"/>
    <n v="17.52"/>
    <n v="226"/>
    <m/>
    <n v="0"/>
    <n v="23.59"/>
    <n v="210"/>
    <m/>
    <n v="0"/>
    <n v="1339"/>
    <x v="5"/>
    <x v="16"/>
    <n v="0"/>
    <n v="0"/>
    <n v="203"/>
    <n v="311"/>
    <n v="389"/>
    <n v="0"/>
    <n v="0"/>
    <n v="226"/>
    <n v="0"/>
    <n v="210"/>
    <n v="0"/>
    <n v="1339"/>
    <n v="0"/>
    <n v="203"/>
    <n v="311"/>
    <n v="389"/>
    <n v="0"/>
    <n v="0"/>
    <n v="226"/>
    <n v="0"/>
    <n v="210"/>
    <n v="0"/>
    <n v="1339"/>
    <n v="2809"/>
  </r>
  <r>
    <x v="125"/>
    <n v="1979"/>
    <n v="13.75"/>
    <n v="314"/>
    <n v="430"/>
    <n v="255"/>
    <n v="8.6999999999999993"/>
    <n v="408"/>
    <n v="150"/>
    <n v="389"/>
    <n v="71.02"/>
    <n v="114"/>
    <n v="27.73"/>
    <n v="1"/>
    <n v="20.03"/>
    <n v="273"/>
    <n v="180"/>
    <n v="103"/>
    <n v="29.11"/>
    <n v="287"/>
    <m/>
    <n v="0"/>
    <n v="2144"/>
    <x v="20"/>
    <x v="24"/>
    <n v="0"/>
    <n v="314"/>
    <n v="255"/>
    <n v="408"/>
    <n v="389"/>
    <n v="114"/>
    <n v="1"/>
    <n v="273"/>
    <n v="103"/>
    <n v="287"/>
    <n v="0"/>
    <n v="2144"/>
    <n v="314"/>
    <n v="255"/>
    <n v="408"/>
    <n v="389"/>
    <n v="114"/>
    <n v="1"/>
    <n v="273"/>
    <n v="103"/>
    <n v="287"/>
    <n v="0"/>
    <n v="2144"/>
    <n v="2775"/>
  </r>
  <r>
    <x v="125"/>
    <n v="1979"/>
    <n v="13.75"/>
    <n v="314"/>
    <n v="406"/>
    <n v="215"/>
    <n v="8.1199999999999992"/>
    <n v="373"/>
    <n v="160"/>
    <n v="464"/>
    <n v="71.900000000000006"/>
    <n v="98"/>
    <n v="21.63"/>
    <n v="217"/>
    <n v="19.5"/>
    <n v="263"/>
    <n v="200"/>
    <n v="140"/>
    <n v="29.22"/>
    <n v="288"/>
    <d v="1899-12-30T00:06:28"/>
    <n v="161"/>
    <n v="2533"/>
    <x v="22"/>
    <x v="35"/>
    <n v="0"/>
    <n v="314"/>
    <n v="215"/>
    <n v="373"/>
    <n v="464"/>
    <n v="98"/>
    <n v="217"/>
    <n v="263"/>
    <n v="140"/>
    <n v="288"/>
    <n v="161"/>
    <n v="2533"/>
    <n v="314"/>
    <n v="215"/>
    <n v="373"/>
    <n v="464"/>
    <n v="98"/>
    <n v="217"/>
    <n v="263"/>
    <n v="140"/>
    <n v="288"/>
    <n v="161"/>
    <n v="2533"/>
    <n v="2775"/>
  </r>
  <r>
    <x v="125"/>
    <n v="1979"/>
    <n v="13.72"/>
    <n v="318"/>
    <n v="403"/>
    <n v="211"/>
    <n v="7.92"/>
    <n v="362"/>
    <n v="155"/>
    <n v="426"/>
    <n v="66.86"/>
    <n v="206"/>
    <n v="22.6"/>
    <n v="160"/>
    <n v="16.2"/>
    <n v="202"/>
    <n v="120"/>
    <n v="15"/>
    <n v="27.25"/>
    <n v="261"/>
    <d v="1899-12-30T00:06:15"/>
    <n v="205"/>
    <n v="2366"/>
    <x v="1"/>
    <x v="13"/>
    <n v="0"/>
    <n v="318"/>
    <n v="211"/>
    <n v="362"/>
    <n v="426"/>
    <n v="206"/>
    <n v="160"/>
    <n v="202"/>
    <n v="15"/>
    <n v="261"/>
    <n v="206"/>
    <n v="2367"/>
    <n v="318"/>
    <n v="211"/>
    <n v="362"/>
    <n v="426"/>
    <n v="206"/>
    <n v="160"/>
    <n v="202"/>
    <n v="15"/>
    <n v="261"/>
    <n v="206"/>
    <n v="2367"/>
    <n v="2775"/>
  </r>
  <r>
    <x v="126"/>
    <n v="1978"/>
    <n v="14.72"/>
    <n v="190"/>
    <n v="424"/>
    <n v="245"/>
    <n v="8.32"/>
    <n v="385"/>
    <n v="140"/>
    <n v="317"/>
    <n v="85.62"/>
    <n v="0"/>
    <m/>
    <n v="0"/>
    <n v="13.28"/>
    <n v="149"/>
    <n v="120"/>
    <n v="15"/>
    <n v="13.47"/>
    <n v="76"/>
    <m/>
    <n v="0"/>
    <n v="1377"/>
    <x v="11"/>
    <x v="21"/>
    <n v="35"/>
    <n v="190"/>
    <n v="245"/>
    <n v="385"/>
    <n v="317"/>
    <n v="0"/>
    <n v="0"/>
    <n v="149"/>
    <n v="15"/>
    <n v="76"/>
    <n v="0"/>
    <n v="1377"/>
    <n v="212"/>
    <n v="267"/>
    <n v="403"/>
    <n v="345"/>
    <n v="0"/>
    <n v="0"/>
    <n v="152"/>
    <n v="18"/>
    <n v="78"/>
    <n v="0"/>
    <n v="1475"/>
    <n v="1475"/>
  </r>
  <r>
    <x v="127"/>
    <n v="1986"/>
    <n v="13.8"/>
    <n v="332"/>
    <n v="468"/>
    <n v="350"/>
    <n v="8.2200000000000006"/>
    <n v="397"/>
    <n v="130"/>
    <n v="270"/>
    <n v="66.64"/>
    <n v="273"/>
    <n v="21.88"/>
    <n v="214"/>
    <n v="24.04"/>
    <n v="355"/>
    <n v="200"/>
    <n v="145"/>
    <n v="31.63"/>
    <n v="328"/>
    <d v="1899-12-30T00:06:04"/>
    <n v="262"/>
    <n v="2926"/>
    <x v="15"/>
    <x v="21"/>
    <n v="35"/>
    <n v="307"/>
    <n v="323"/>
    <n v="379"/>
    <n v="250"/>
    <n v="212"/>
    <n v="201"/>
    <n v="349"/>
    <n v="140"/>
    <n v="322"/>
    <n v="249"/>
    <n v="2732"/>
    <n v="332"/>
    <n v="350"/>
    <n v="397"/>
    <n v="270"/>
    <n v="273"/>
    <n v="216"/>
    <n v="355"/>
    <n v="145"/>
    <n v="328"/>
    <n v="262"/>
    <n v="2928"/>
    <n v="2928"/>
  </r>
  <r>
    <x v="128"/>
    <n v="1989"/>
    <n v="12.78"/>
    <n v="464"/>
    <n v="513"/>
    <n v="407"/>
    <n v="9.01"/>
    <n v="426"/>
    <n v="150"/>
    <n v="389"/>
    <n v="62.8"/>
    <n v="319"/>
    <n v="22.28"/>
    <n v="178"/>
    <n v="22.42"/>
    <n v="318"/>
    <n v="220"/>
    <n v="179"/>
    <n v="32.75"/>
    <n v="338"/>
    <d v="1899-12-30T00:06:00"/>
    <n v="265"/>
    <n v="3283"/>
    <x v="16"/>
    <x v="35"/>
    <n v="0"/>
    <n v="464"/>
    <n v="407"/>
    <n v="426"/>
    <n v="389"/>
    <n v="319"/>
    <n v="178"/>
    <n v="318"/>
    <n v="179"/>
    <n v="338"/>
    <n v="265"/>
    <n v="3283"/>
    <n v="464"/>
    <n v="407"/>
    <n v="426"/>
    <n v="389"/>
    <n v="319"/>
    <n v="178"/>
    <n v="318"/>
    <n v="179"/>
    <n v="338"/>
    <n v="265"/>
    <n v="3283"/>
    <n v="3283"/>
  </r>
  <r>
    <x v="129"/>
    <n v="1991"/>
    <n v="14.1"/>
    <n v="266"/>
    <n v="407"/>
    <n v="217"/>
    <n v="8.5"/>
    <n v="396"/>
    <n v="150"/>
    <n v="389"/>
    <n v="69.599999999999994"/>
    <n v="143"/>
    <m/>
    <n v="0"/>
    <m/>
    <n v="0"/>
    <m/>
    <n v="0"/>
    <m/>
    <n v="0"/>
    <m/>
    <n v="0"/>
    <n v="1411"/>
    <x v="19"/>
    <x v="30"/>
    <n v="0"/>
    <n v="266"/>
    <n v="217"/>
    <n v="396"/>
    <n v="389"/>
    <n v="143"/>
    <n v="0"/>
    <n v="0"/>
    <n v="0"/>
    <n v="0"/>
    <n v="0"/>
    <n v="1411"/>
    <n v="266"/>
    <n v="217"/>
    <n v="396"/>
    <n v="389"/>
    <n v="143"/>
    <n v="0"/>
    <n v="0"/>
    <n v="0"/>
    <n v="0"/>
    <n v="0"/>
    <n v="1411"/>
    <n v="1411"/>
  </r>
  <r>
    <x v="130"/>
    <n v="1991"/>
    <n v="11.94"/>
    <n v="616"/>
    <n v="512"/>
    <n v="405"/>
    <n v="7.58"/>
    <n v="341"/>
    <n v="140"/>
    <n v="317"/>
    <n v="61.9"/>
    <n v="346"/>
    <m/>
    <n v="0"/>
    <n v="20.260000000000002"/>
    <n v="277"/>
    <n v="190"/>
    <n v="121"/>
    <n v="27.35"/>
    <n v="262"/>
    <d v="1899-12-30T00:06:05"/>
    <n v="245"/>
    <n v="2930"/>
    <x v="19"/>
    <x v="30"/>
    <n v="0"/>
    <n v="616"/>
    <n v="405"/>
    <n v="341"/>
    <n v="317"/>
    <n v="346"/>
    <n v="0"/>
    <n v="277"/>
    <n v="121"/>
    <n v="262"/>
    <n v="244"/>
    <n v="2929"/>
    <n v="616"/>
    <n v="405"/>
    <n v="341"/>
    <n v="317"/>
    <n v="346"/>
    <n v="0"/>
    <n v="277"/>
    <n v="121"/>
    <n v="262"/>
    <n v="244"/>
    <n v="2929"/>
    <n v="2929"/>
  </r>
  <r>
    <x v="131"/>
    <n v="1975"/>
    <n v="14.85"/>
    <n v="175"/>
    <n v="378"/>
    <n v="171"/>
    <n v="5.56"/>
    <n v="223"/>
    <n v="120"/>
    <n v="188"/>
    <m/>
    <n v="0"/>
    <m/>
    <n v="0"/>
    <m/>
    <n v="0"/>
    <m/>
    <n v="0"/>
    <m/>
    <n v="0"/>
    <m/>
    <n v="0"/>
    <n v="757"/>
    <x v="19"/>
    <x v="19"/>
    <n v="35"/>
    <n v="175"/>
    <n v="171"/>
    <n v="223"/>
    <n v="188"/>
    <n v="0"/>
    <n v="0"/>
    <n v="0"/>
    <n v="0"/>
    <n v="0"/>
    <n v="0"/>
    <n v="757"/>
    <n v="197"/>
    <n v="190"/>
    <n v="235"/>
    <n v="206"/>
    <n v="0"/>
    <n v="0"/>
    <n v="0"/>
    <n v="0"/>
    <n v="0"/>
    <n v="0"/>
    <n v="828"/>
    <n v="828"/>
  </r>
  <r>
    <x v="132"/>
    <n v="1980"/>
    <n v="13.84"/>
    <n v="301"/>
    <n v="449"/>
    <n v="288"/>
    <n v="8.68"/>
    <n v="407"/>
    <n v="140"/>
    <n v="317"/>
    <n v="66.400000000000006"/>
    <n v="218"/>
    <n v="24.28"/>
    <n v="81"/>
    <n v="17.7"/>
    <n v="229"/>
    <n v="130"/>
    <n v="27"/>
    <n v="22.92"/>
    <n v="201"/>
    <m/>
    <n v="0"/>
    <n v="2069"/>
    <x v="19"/>
    <x v="24"/>
    <n v="0"/>
    <n v="301"/>
    <n v="288"/>
    <n v="407"/>
    <n v="317"/>
    <n v="218"/>
    <n v="81"/>
    <n v="229"/>
    <n v="27"/>
    <n v="201"/>
    <n v="0"/>
    <n v="2069"/>
    <n v="301"/>
    <n v="288"/>
    <n v="407"/>
    <n v="317"/>
    <n v="218"/>
    <n v="81"/>
    <n v="229"/>
    <n v="27"/>
    <n v="201"/>
    <n v="0"/>
    <n v="2069"/>
    <n v="2069"/>
  </r>
  <r>
    <x v="133"/>
    <m/>
    <n v="13.4"/>
    <n v="365"/>
    <n v="505"/>
    <n v="392"/>
    <n v="9.07"/>
    <n v="430"/>
    <n v="150"/>
    <n v="389"/>
    <n v="62.9"/>
    <n v="316"/>
    <n v="21.9"/>
    <n v="215"/>
    <n v="19.04"/>
    <n v="254"/>
    <n v="200"/>
    <n v="140"/>
    <n v="34.28"/>
    <n v="360"/>
    <d v="1899-12-30T00:05:43"/>
    <n v="338"/>
    <n v="3199"/>
    <x v="6"/>
    <x v="12"/>
    <n v="0"/>
    <n v="365"/>
    <n v="392"/>
    <n v="430"/>
    <n v="389"/>
    <n v="316"/>
    <n v="200"/>
    <n v="254"/>
    <n v="140"/>
    <n v="360"/>
    <n v="338"/>
    <n v="3184"/>
    <n v="365"/>
    <n v="392"/>
    <n v="430"/>
    <n v="389"/>
    <n v="316"/>
    <n v="200"/>
    <n v="254"/>
    <n v="140"/>
    <n v="360"/>
    <n v="338"/>
    <n v="3184"/>
    <n v="3184"/>
  </r>
  <r>
    <x v="134"/>
    <n v="1989"/>
    <n v="12.72"/>
    <n v="475"/>
    <n v="487"/>
    <n v="358"/>
    <n v="7.6"/>
    <n v="343"/>
    <n v="130"/>
    <n v="250"/>
    <n v="60.31"/>
    <n v="398"/>
    <n v="22.66"/>
    <n v="156"/>
    <n v="16.77"/>
    <n v="212"/>
    <n v="200"/>
    <n v="140"/>
    <n v="29.42"/>
    <n v="291"/>
    <d v="1899-12-30T00:05:35"/>
    <n v="377"/>
    <n v="3000"/>
    <x v="14"/>
    <x v="33"/>
    <n v="0"/>
    <n v="475"/>
    <n v="358"/>
    <n v="343"/>
    <n v="250"/>
    <n v="398"/>
    <n v="156"/>
    <n v="212"/>
    <n v="140"/>
    <n v="291"/>
    <n v="375"/>
    <n v="2998"/>
    <n v="475"/>
    <n v="358"/>
    <n v="343"/>
    <n v="250"/>
    <n v="398"/>
    <n v="156"/>
    <n v="212"/>
    <n v="140"/>
    <n v="291"/>
    <n v="375"/>
    <n v="2998"/>
    <n v="2998"/>
  </r>
  <r>
    <x v="135"/>
    <n v="1979"/>
    <n v="14.4"/>
    <n v="228"/>
    <n v="338"/>
    <n v="114"/>
    <n v="7.62"/>
    <n v="344"/>
    <n v="120"/>
    <n v="188"/>
    <n v="68.599999999999994"/>
    <n v="165"/>
    <m/>
    <n v="0"/>
    <n v="20.48"/>
    <n v="281"/>
    <m/>
    <n v="0"/>
    <n v="19.309999999999999"/>
    <n v="152"/>
    <d v="1899-12-30T00:05:57"/>
    <n v="276"/>
    <n v="1899"/>
    <x v="12"/>
    <x v="18"/>
    <n v="35"/>
    <n v="228"/>
    <n v="114"/>
    <n v="344"/>
    <n v="188"/>
    <n v="165"/>
    <n v="0"/>
    <n v="281"/>
    <n v="0"/>
    <n v="152"/>
    <n v="276"/>
    <n v="1748"/>
    <n v="250"/>
    <n v="129"/>
    <n v="360"/>
    <n v="206"/>
    <n v="222"/>
    <n v="0"/>
    <n v="287"/>
    <n v="0"/>
    <n v="155"/>
    <n v="290"/>
    <n v="1899"/>
    <n v="1899"/>
  </r>
  <r>
    <x v="136"/>
    <n v="1977"/>
    <n v="15.24"/>
    <n v="135"/>
    <n v="366"/>
    <n v="153"/>
    <n v="8.01"/>
    <n v="367"/>
    <n v="125"/>
    <n v="218"/>
    <n v="76.2"/>
    <n v="35"/>
    <m/>
    <n v="0"/>
    <n v="17.64"/>
    <n v="228"/>
    <m/>
    <n v="0"/>
    <n v="22.93"/>
    <n v="201"/>
    <m/>
    <n v="0"/>
    <n v="1337"/>
    <x v="11"/>
    <x v="20"/>
    <n v="35"/>
    <n v="135"/>
    <n v="153"/>
    <n v="367"/>
    <n v="218"/>
    <n v="35"/>
    <n v="0"/>
    <n v="228"/>
    <n v="0"/>
    <n v="201"/>
    <n v="0"/>
    <n v="1337"/>
    <n v="154"/>
    <n v="171"/>
    <n v="384"/>
    <n v="237"/>
    <n v="70"/>
    <n v="0"/>
    <n v="233"/>
    <n v="0"/>
    <n v="205"/>
    <n v="0"/>
    <n v="1454"/>
    <n v="1454"/>
  </r>
  <r>
    <x v="137"/>
    <n v="1953"/>
    <n v="21.1"/>
    <n v="0"/>
    <m/>
    <n v="0"/>
    <n v="4.1500000000000004"/>
    <n v="142"/>
    <m/>
    <n v="0"/>
    <m/>
    <n v="0"/>
    <m/>
    <n v="0"/>
    <m/>
    <n v="0"/>
    <m/>
    <n v="0"/>
    <m/>
    <n v="0"/>
    <m/>
    <n v="0"/>
    <n v="142"/>
    <x v="17"/>
    <x v="38"/>
    <n v="65"/>
    <n v="0"/>
    <n v="0"/>
    <n v="142"/>
    <n v="0"/>
    <n v="0"/>
    <n v="0"/>
    <n v="0"/>
    <n v="0"/>
    <n v="0"/>
    <n v="0"/>
    <n v="142"/>
    <n v="0"/>
    <n v="0"/>
    <n v="327"/>
    <n v="0"/>
    <n v="0"/>
    <n v="0"/>
    <n v="0"/>
    <n v="0"/>
    <n v="0"/>
    <n v="0"/>
    <n v="327"/>
    <n v="2806"/>
  </r>
  <r>
    <x v="137"/>
    <n v="1948"/>
    <n v="16.59"/>
    <n v="33"/>
    <n v="382"/>
    <n v="177"/>
    <n v="5.44"/>
    <n v="216"/>
    <n v="130"/>
    <n v="250"/>
    <m/>
    <n v="0"/>
    <m/>
    <n v="0"/>
    <n v="17.28"/>
    <n v="222"/>
    <n v="220"/>
    <n v="179"/>
    <n v="19.329999999999998"/>
    <n v="152"/>
    <m/>
    <n v="0"/>
    <n v="1229"/>
    <x v="22"/>
    <x v="39"/>
    <n v="60"/>
    <n v="33"/>
    <n v="177"/>
    <n v="216"/>
    <n v="250"/>
    <n v="0"/>
    <n v="0"/>
    <n v="222"/>
    <n v="179"/>
    <n v="152"/>
    <n v="0"/>
    <n v="1229"/>
    <n v="284"/>
    <n v="457"/>
    <n v="401"/>
    <n v="536"/>
    <n v="0"/>
    <n v="0"/>
    <n v="445"/>
    <n v="389"/>
    <n v="294"/>
    <n v="0"/>
    <n v="2806"/>
    <n v="2806"/>
  </r>
  <r>
    <x v="137"/>
    <n v="1982"/>
    <n v="15.85"/>
    <n v="82"/>
    <n v="382"/>
    <n v="177"/>
    <n v="5.51"/>
    <n v="220"/>
    <n v="130"/>
    <n v="250"/>
    <m/>
    <n v="0"/>
    <m/>
    <n v="0"/>
    <n v="17.079999999999998"/>
    <n v="218"/>
    <n v="240"/>
    <n v="220"/>
    <n v="21.49"/>
    <n v="181"/>
    <m/>
    <n v="0"/>
    <n v="1348"/>
    <x v="14"/>
    <x v="11"/>
    <n v="0"/>
    <n v="82"/>
    <n v="177"/>
    <n v="220"/>
    <n v="250"/>
    <n v="0"/>
    <n v="0"/>
    <n v="218"/>
    <n v="220"/>
    <n v="181"/>
    <n v="0"/>
    <n v="1348"/>
    <n v="82"/>
    <n v="177"/>
    <n v="220"/>
    <n v="250"/>
    <n v="0"/>
    <n v="0"/>
    <n v="218"/>
    <n v="220"/>
    <n v="181"/>
    <n v="0"/>
    <n v="1348"/>
    <n v="2806"/>
  </r>
  <r>
    <x v="137"/>
    <n v="1982"/>
    <n v="15.03"/>
    <n v="156"/>
    <n v="431"/>
    <n v="257"/>
    <n v="6.17"/>
    <n v="259"/>
    <n v="140"/>
    <n v="317"/>
    <n v="88.2"/>
    <n v="0"/>
    <m/>
    <n v="0"/>
    <n v="20.32"/>
    <n v="278"/>
    <n v="261"/>
    <n v="270"/>
    <n v="22.47"/>
    <n v="195"/>
    <m/>
    <n v="0"/>
    <n v="1728"/>
    <x v="3"/>
    <x v="30"/>
    <n v="0"/>
    <n v="156"/>
    <n v="257"/>
    <n v="259"/>
    <n v="317"/>
    <n v="0"/>
    <n v="0"/>
    <n v="278"/>
    <n v="266"/>
    <n v="195"/>
    <n v="0"/>
    <n v="1728"/>
    <n v="156"/>
    <n v="257"/>
    <n v="259"/>
    <n v="317"/>
    <n v="0"/>
    <n v="0"/>
    <n v="278"/>
    <n v="266"/>
    <n v="195"/>
    <n v="0"/>
    <n v="1728"/>
    <n v="2806"/>
  </r>
  <r>
    <x v="137"/>
    <n v="1982"/>
    <n v="14.9"/>
    <n v="170"/>
    <n v="378"/>
    <n v="171"/>
    <n v="6.43"/>
    <n v="274"/>
    <n v="140"/>
    <n v="317"/>
    <m/>
    <n v="0"/>
    <m/>
    <n v="0"/>
    <n v="22.09"/>
    <n v="311"/>
    <n v="254"/>
    <n v="251"/>
    <n v="21.45"/>
    <n v="181"/>
    <m/>
    <n v="0"/>
    <n v="1675"/>
    <x v="4"/>
    <x v="31"/>
    <n v="0"/>
    <n v="170"/>
    <n v="171"/>
    <n v="274"/>
    <n v="317"/>
    <n v="0"/>
    <n v="0"/>
    <n v="311"/>
    <n v="251"/>
    <n v="181"/>
    <n v="0"/>
    <n v="1675"/>
    <n v="170"/>
    <n v="171"/>
    <n v="274"/>
    <n v="317"/>
    <n v="0"/>
    <n v="0"/>
    <n v="311"/>
    <n v="251"/>
    <n v="181"/>
    <n v="0"/>
    <n v="1675"/>
    <n v="2806"/>
  </r>
  <r>
    <x v="137"/>
    <n v="1982"/>
    <n v="15.1"/>
    <n v="174"/>
    <n v="388"/>
    <n v="187"/>
    <n v="6.03"/>
    <n v="251"/>
    <n v="145"/>
    <n v="352"/>
    <n v="88"/>
    <n v="0"/>
    <m/>
    <n v="0"/>
    <n v="19.489999999999998"/>
    <n v="262"/>
    <n v="225"/>
    <n v="189"/>
    <n v="20.440000000000001"/>
    <n v="167"/>
    <m/>
    <n v="0"/>
    <n v="1582"/>
    <x v="8"/>
    <x v="16"/>
    <n v="0"/>
    <n v="149"/>
    <n v="187"/>
    <n v="251"/>
    <n v="352"/>
    <n v="0"/>
    <n v="0"/>
    <n v="263"/>
    <n v="189"/>
    <n v="167"/>
    <n v="0"/>
    <n v="1558"/>
    <n v="149"/>
    <n v="187"/>
    <n v="251"/>
    <n v="352"/>
    <n v="0"/>
    <n v="0"/>
    <n v="263"/>
    <n v="189"/>
    <n v="167"/>
    <n v="0"/>
    <n v="1558"/>
    <n v="2806"/>
  </r>
  <r>
    <x v="90"/>
    <n v="1974"/>
    <n v="14.09"/>
    <n v="413"/>
    <n v="435"/>
    <n v="386"/>
    <n v="7.36"/>
    <n v="416"/>
    <n v="150"/>
    <n v="504"/>
    <n v="67.180000000000007"/>
    <n v="381"/>
    <m/>
    <n v="0"/>
    <n v="22.66"/>
    <n v="412"/>
    <n v="170"/>
    <n v="130"/>
    <n v="29.71"/>
    <n v="367"/>
    <d v="1899-12-30T00:05:38"/>
    <n v="514"/>
    <n v="3523"/>
    <x v="23"/>
    <x v="40"/>
    <n v="45"/>
    <n v="267"/>
    <n v="264"/>
    <n v="328"/>
    <n v="389"/>
    <n v="198"/>
    <n v="0"/>
    <n v="322"/>
    <n v="86"/>
    <n v="295"/>
    <n v="363"/>
    <n v="2512"/>
    <n v="413"/>
    <n v="386"/>
    <n v="416"/>
    <n v="504"/>
    <n v="381"/>
    <n v="0"/>
    <n v="412"/>
    <n v="130"/>
    <n v="367"/>
    <n v="514"/>
    <n v="3523"/>
    <n v="4038"/>
  </r>
  <r>
    <x v="122"/>
    <n v="1990"/>
    <n v="12.78"/>
    <n v="464"/>
    <n v="448"/>
    <n v="287"/>
    <n v="9.3000000000000007"/>
    <n v="444"/>
    <n v="160"/>
    <n v="464"/>
    <n v="62.38"/>
    <n v="331"/>
    <n v="22.46"/>
    <n v="165"/>
    <n v="24.87"/>
    <n v="365"/>
    <n v="210"/>
    <n v="159"/>
    <n v="28.91"/>
    <n v="284"/>
    <d v="1899-12-30T00:05:42"/>
    <n v="340"/>
    <n v="3303"/>
    <x v="23"/>
    <x v="24"/>
    <n v="0"/>
    <n v="464"/>
    <n v="287"/>
    <n v="444"/>
    <n v="464"/>
    <n v="331"/>
    <n v="167"/>
    <n v="365"/>
    <n v="159"/>
    <n v="284"/>
    <n v="340"/>
    <n v="3305"/>
    <n v="464"/>
    <n v="287"/>
    <n v="444"/>
    <n v="464"/>
    <n v="331"/>
    <n v="167"/>
    <n v="365"/>
    <n v="159"/>
    <n v="284"/>
    <n v="340"/>
    <n v="3305"/>
    <n v="3386"/>
  </r>
  <r>
    <x v="18"/>
    <n v="1982"/>
    <n v="13.12"/>
    <n v="501"/>
    <n v="510"/>
    <n v="494"/>
    <n v="8.44"/>
    <n v="449"/>
    <n v="150"/>
    <n v="441"/>
    <n v="62.56"/>
    <n v="460"/>
    <n v="22.46"/>
    <n v="231"/>
    <n v="22.83"/>
    <n v="370"/>
    <n v="280"/>
    <n v="362"/>
    <n v="31.41"/>
    <n v="357"/>
    <d v="1899-12-30T00:05:42"/>
    <n v="421"/>
    <n v="4086"/>
    <x v="23"/>
    <x v="9"/>
    <n v="40"/>
    <n v="409"/>
    <n v="402"/>
    <n v="392"/>
    <n v="389"/>
    <n v="326"/>
    <n v="167"/>
    <n v="326"/>
    <n v="309"/>
    <n v="319"/>
    <n v="341"/>
    <n v="3380"/>
    <n v="501"/>
    <n v="494"/>
    <n v="449"/>
    <n v="441"/>
    <n v="460"/>
    <n v="233"/>
    <n v="370"/>
    <n v="362"/>
    <n v="357"/>
    <n v="421"/>
    <n v="4088"/>
    <n v="4109"/>
  </r>
  <r>
    <x v="138"/>
    <n v="2005"/>
    <n v="13.88"/>
    <n v="295"/>
    <n v="456"/>
    <n v="301"/>
    <n v="6.79"/>
    <n v="295"/>
    <n v="135"/>
    <n v="283"/>
    <n v="66.42"/>
    <n v="217"/>
    <n v="23.58"/>
    <n v="109"/>
    <n v="16.63"/>
    <n v="210"/>
    <n v="240"/>
    <n v="220"/>
    <n v="20.18"/>
    <n v="164"/>
    <d v="1899-12-30T00:05:39"/>
    <n v="354"/>
    <n v="2448"/>
    <x v="23"/>
    <x v="34"/>
    <n v="0"/>
    <n v="295"/>
    <n v="301"/>
    <n v="295"/>
    <n v="283"/>
    <n v="217"/>
    <n v="111"/>
    <n v="210"/>
    <n v="220"/>
    <n v="164"/>
    <n v="354"/>
    <n v="2450"/>
    <n v="295"/>
    <n v="301"/>
    <n v="295"/>
    <n v="283"/>
    <n v="217"/>
    <n v="111"/>
    <n v="210"/>
    <n v="220"/>
    <n v="164"/>
    <n v="354"/>
    <n v="2450"/>
    <n v="2450"/>
  </r>
  <r>
    <x v="120"/>
    <n v="1977"/>
    <n v="14.25"/>
    <n v="390"/>
    <n v="393"/>
    <n v="297"/>
    <n v="7.7"/>
    <n v="441"/>
    <n v="130"/>
    <n v="338"/>
    <n v="74.2"/>
    <n v="198"/>
    <m/>
    <n v="0"/>
    <n v="19.829999999999998"/>
    <n v="346"/>
    <n v="150"/>
    <n v="89"/>
    <n v="21.15"/>
    <n v="226"/>
    <d v="1899-12-30T00:07:00"/>
    <n v="177"/>
    <n v="2502"/>
    <x v="23"/>
    <x v="4"/>
    <n v="45"/>
    <n v="246"/>
    <n v="195"/>
    <n v="349"/>
    <n v="250"/>
    <n v="61"/>
    <n v="0"/>
    <n v="269"/>
    <n v="54"/>
    <n v="177"/>
    <n v="73"/>
    <n v="1674"/>
    <n v="390"/>
    <n v="297"/>
    <n v="441"/>
    <n v="338"/>
    <n v="198"/>
    <n v="0"/>
    <n v="346"/>
    <n v="89"/>
    <n v="226"/>
    <n v="177"/>
    <n v="2502"/>
    <n v="2710"/>
  </r>
  <r>
    <x v="139"/>
    <n v="1980"/>
    <n v="13.56"/>
    <n v="430"/>
    <n v="497"/>
    <n v="465"/>
    <n v="9.25"/>
    <n v="504"/>
    <n v="150"/>
    <n v="441"/>
    <n v="71.34"/>
    <n v="209"/>
    <m/>
    <n v="0"/>
    <n v="23.13"/>
    <n v="376"/>
    <n v="170"/>
    <n v="109"/>
    <n v="28.27"/>
    <n v="309"/>
    <d v="1899-12-30T00:06:35"/>
    <n v="201"/>
    <n v="3044"/>
    <x v="23"/>
    <x v="7"/>
    <n v="40"/>
    <n v="341"/>
    <n v="377"/>
    <n v="441"/>
    <n v="389"/>
    <n v="108"/>
    <n v="0"/>
    <n v="331"/>
    <n v="86"/>
    <n v="275"/>
    <n v="138"/>
    <n v="2486"/>
    <n v="430"/>
    <n v="465"/>
    <n v="504"/>
    <n v="441"/>
    <n v="209"/>
    <n v="0"/>
    <n v="376"/>
    <n v="109"/>
    <n v="309"/>
    <n v="201"/>
    <n v="3044"/>
    <n v="3044"/>
  </r>
  <r>
    <x v="68"/>
    <n v="1984"/>
    <n v="13.26"/>
    <n v="413"/>
    <n v="472"/>
    <n v="358"/>
    <n v="8.1"/>
    <n v="390"/>
    <n v="165"/>
    <n v="536"/>
    <n v="67.61"/>
    <n v="247"/>
    <m/>
    <n v="0"/>
    <n v="21.92"/>
    <n v="314"/>
    <n v="150"/>
    <n v="59"/>
    <n v="29.23"/>
    <n v="293"/>
    <d v="1899-12-30T00:05:46"/>
    <n v="339"/>
    <n v="2949"/>
    <x v="23"/>
    <x v="18"/>
    <n v="35"/>
    <n v="387"/>
    <n v="330"/>
    <n v="372"/>
    <n v="504"/>
    <n v="188"/>
    <n v="0"/>
    <n v="308"/>
    <n v="54"/>
    <n v="288"/>
    <n v="326"/>
    <n v="2757"/>
    <n v="413"/>
    <n v="358"/>
    <n v="390"/>
    <n v="536"/>
    <n v="247"/>
    <n v="0"/>
    <n v="314"/>
    <n v="59"/>
    <n v="293"/>
    <n v="339"/>
    <n v="2949"/>
    <n v="3461"/>
  </r>
  <r>
    <x v="140"/>
    <n v="2008"/>
    <n v="13.68"/>
    <n v="324"/>
    <n v="457"/>
    <n v="303"/>
    <n v="4.8"/>
    <n v="180"/>
    <n v="150"/>
    <n v="389"/>
    <n v="68.92"/>
    <n v="158"/>
    <m/>
    <n v="0"/>
    <n v="11.97"/>
    <n v="126"/>
    <n v="190"/>
    <n v="121"/>
    <n v="19.760000000000002"/>
    <n v="158"/>
    <d v="1899-12-30T00:05:38"/>
    <n v="362"/>
    <n v="2121"/>
    <x v="23"/>
    <x v="41"/>
    <n v="0"/>
    <n v="324"/>
    <n v="303"/>
    <n v="180"/>
    <n v="389"/>
    <n v="158"/>
    <n v="0"/>
    <n v="126"/>
    <n v="121"/>
    <n v="158"/>
    <n v="362"/>
    <n v="2121"/>
    <n v="324"/>
    <n v="303"/>
    <n v="180"/>
    <n v="389"/>
    <n v="158"/>
    <n v="0"/>
    <n v="126"/>
    <n v="121"/>
    <n v="158"/>
    <n v="362"/>
    <n v="2121"/>
    <n v="2121"/>
  </r>
  <r>
    <x v="90"/>
    <n v="1974"/>
    <n v="14.03"/>
    <n v="423"/>
    <n v="437"/>
    <n v="392"/>
    <n v="7.17"/>
    <n v="403"/>
    <n v="150"/>
    <n v="504"/>
    <n v="66.92"/>
    <n v="389"/>
    <m/>
    <n v="0"/>
    <n v="21.43"/>
    <n v="383"/>
    <n v="190"/>
    <n v="175"/>
    <n v="27.69"/>
    <n v="334"/>
    <d v="1899-12-30T00:05:37"/>
    <n v="516"/>
    <n v="3519"/>
    <x v="24"/>
    <x v="1"/>
    <n v="45"/>
    <n v="275"/>
    <n v="267"/>
    <n v="317"/>
    <n v="389"/>
    <n v="205"/>
    <n v="0"/>
    <n v="299"/>
    <n v="121"/>
    <n v="267"/>
    <n v="364"/>
    <n v="2504"/>
    <n v="423"/>
    <n v="392"/>
    <n v="403"/>
    <n v="504"/>
    <n v="389"/>
    <n v="0"/>
    <n v="383"/>
    <n v="175"/>
    <n v="334"/>
    <n v="516"/>
    <n v="3519"/>
    <n v="4038"/>
  </r>
  <r>
    <x v="141"/>
    <n v="1987"/>
    <n v="14.41"/>
    <n v="249"/>
    <n v="441"/>
    <n v="299"/>
    <n v="8.56"/>
    <n v="418"/>
    <n v="145"/>
    <n v="381"/>
    <n v="75.069999999999993"/>
    <n v="88"/>
    <m/>
    <n v="0"/>
    <n v="20.6"/>
    <n v="289"/>
    <n v="0"/>
    <n v="0"/>
    <n v="27.36"/>
    <n v="267"/>
    <d v="1899-12-30T00:07:10"/>
    <n v="59"/>
    <n v="2050"/>
    <x v="24"/>
    <x v="20"/>
    <n v="35"/>
    <n v="226"/>
    <n v="274"/>
    <n v="400"/>
    <n v="352"/>
    <n v="49"/>
    <n v="0"/>
    <n v="283"/>
    <n v="0"/>
    <n v="262"/>
    <n v="52"/>
    <n v="1898"/>
    <n v="249"/>
    <n v="299"/>
    <n v="418"/>
    <n v="381"/>
    <n v="88"/>
    <n v="0"/>
    <n v="289"/>
    <n v="0"/>
    <n v="267"/>
    <n v="59"/>
    <n v="2050"/>
    <n v="2050"/>
  </r>
  <r>
    <x v="13"/>
    <n v="1978"/>
    <n v="13.64"/>
    <n v="483"/>
    <n v="464"/>
    <n v="453"/>
    <n v="9.69"/>
    <n v="585"/>
    <n v="165"/>
    <n v="644"/>
    <n v="67.650000000000006"/>
    <n v="367"/>
    <n v="21.48"/>
    <n v="357"/>
    <n v="21.38"/>
    <n v="382"/>
    <n v="150"/>
    <n v="89"/>
    <n v="32.51"/>
    <n v="414"/>
    <d v="1899-12-30T00:06:02"/>
    <n v="397"/>
    <n v="4171"/>
    <x v="24"/>
    <x v="4"/>
    <n v="45"/>
    <n v="329"/>
    <n v="315"/>
    <n v="467"/>
    <n v="504"/>
    <n v="187"/>
    <n v="226"/>
    <n v="298"/>
    <n v="54"/>
    <n v="335"/>
    <n v="255"/>
    <n v="2970"/>
    <n v="483"/>
    <n v="453"/>
    <n v="585"/>
    <n v="644"/>
    <n v="367"/>
    <n v="360"/>
    <n v="382"/>
    <n v="89"/>
    <n v="414"/>
    <n v="397"/>
    <n v="4174"/>
    <n v="4893"/>
  </r>
  <r>
    <x v="120"/>
    <n v="1977"/>
    <n v="14.11"/>
    <n v="410"/>
    <n v="376"/>
    <n v="262"/>
    <n v="8.36"/>
    <n v="489"/>
    <n v="130"/>
    <n v="338"/>
    <n v="72.53"/>
    <n v="237"/>
    <m/>
    <n v="0"/>
    <n v="19.649999999999999"/>
    <n v="342"/>
    <n v="0"/>
    <n v="0"/>
    <n v="24.01"/>
    <n v="273"/>
    <d v="1899-12-30T00:08:08"/>
    <n v="0"/>
    <n v="2351"/>
    <x v="24"/>
    <x v="3"/>
    <n v="45"/>
    <n v="264"/>
    <n v="168"/>
    <n v="388"/>
    <n v="250"/>
    <n v="87"/>
    <n v="0"/>
    <n v="266"/>
    <n v="0"/>
    <n v="216"/>
    <n v="0"/>
    <n v="1639"/>
    <n v="410"/>
    <n v="262"/>
    <n v="489"/>
    <n v="338"/>
    <n v="237"/>
    <n v="0"/>
    <n v="342"/>
    <n v="0"/>
    <n v="273"/>
    <n v="0"/>
    <n v="2351"/>
    <n v="2710"/>
  </r>
  <r>
    <x v="56"/>
    <n v="1983"/>
    <n v="13.62"/>
    <n v="420"/>
    <n v="433"/>
    <n v="330"/>
    <n v="7.67"/>
    <n v="398"/>
    <n v="140"/>
    <n v="367"/>
    <n v="73.02"/>
    <n v="172"/>
    <m/>
    <n v="0"/>
    <n v="18.059999999999999"/>
    <n v="270"/>
    <n v="0"/>
    <n v="0"/>
    <n v="22.73"/>
    <n v="225"/>
    <d v="1899-12-30T00:07:03"/>
    <n v="118"/>
    <n v="2300"/>
    <x v="24"/>
    <x v="9"/>
    <n v="40"/>
    <n v="332"/>
    <n v="261"/>
    <n v="347"/>
    <n v="317"/>
    <n v="79"/>
    <n v="0"/>
    <n v="236"/>
    <n v="0"/>
    <n v="198"/>
    <n v="67"/>
    <n v="1837"/>
    <n v="420"/>
    <n v="330"/>
    <n v="398"/>
    <n v="367"/>
    <n v="172"/>
    <n v="0"/>
    <n v="270"/>
    <n v="0"/>
    <n v="225"/>
    <n v="118"/>
    <n v="2300"/>
    <n v="2631"/>
  </r>
  <r>
    <x v="25"/>
    <n v="1982"/>
    <n v="13.91"/>
    <n v="376"/>
    <n v="436"/>
    <n v="335"/>
    <n v="8.9600000000000009"/>
    <n v="484"/>
    <n v="135"/>
    <n v="331"/>
    <n v="69.95"/>
    <n v="243"/>
    <n v="23.22"/>
    <n v="189"/>
    <n v="19.12"/>
    <n v="292"/>
    <n v="150"/>
    <n v="73"/>
    <n v="29.91"/>
    <n v="334"/>
    <d v="1899-12-30T00:06:32"/>
    <n v="213"/>
    <n v="2870"/>
    <x v="24"/>
    <x v="8"/>
    <n v="40"/>
    <n v="291"/>
    <n v="266"/>
    <n v="423"/>
    <n v="283"/>
    <n v="136"/>
    <n v="128"/>
    <n v="256"/>
    <n v="54"/>
    <n v="298"/>
    <n v="148"/>
    <n v="2283"/>
    <n v="376"/>
    <n v="335"/>
    <n v="484"/>
    <n v="331"/>
    <n v="243"/>
    <n v="189"/>
    <n v="292"/>
    <n v="73"/>
    <n v="334"/>
    <n v="213"/>
    <n v="2870"/>
    <n v="3293"/>
  </r>
  <r>
    <x v="142"/>
    <n v="2007"/>
    <n v="13.22"/>
    <n v="393"/>
    <n v="511"/>
    <n v="404"/>
    <n v="5.0599999999999996"/>
    <n v="194"/>
    <n v="160"/>
    <n v="464"/>
    <n v="63.99"/>
    <n v="283"/>
    <n v="23"/>
    <n v="139"/>
    <n v="15.35"/>
    <n v="186"/>
    <n v="200"/>
    <n v="140"/>
    <n v="33.9"/>
    <n v="354"/>
    <d v="1899-12-30T00:05:45"/>
    <n v="328"/>
    <n v="2885"/>
    <x v="24"/>
    <x v="16"/>
    <n v="0"/>
    <n v="393"/>
    <n v="404"/>
    <n v="194"/>
    <n v="464"/>
    <n v="283"/>
    <n v="139"/>
    <n v="186"/>
    <n v="140"/>
    <n v="354"/>
    <n v="328"/>
    <n v="2885"/>
    <n v="393"/>
    <n v="404"/>
    <n v="194"/>
    <n v="464"/>
    <n v="283"/>
    <n v="139"/>
    <n v="186"/>
    <n v="140"/>
    <n v="354"/>
    <n v="328"/>
    <n v="2885"/>
    <n v="28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Výsledky" cacheId="5" applyNumberFormats="0" applyBorderFormats="0" applyFontFormats="0" applyPatternFormats="0" applyAlignmentFormats="0" applyWidthHeightFormats="1" dataCaption="Data" grandTotalCaption="Nejlepší výkony" missingCaption="X" updatedVersion="8" showMemberPropertyTips="0" enableDrill="0" colGrandTotals="0" itemPrintTitles="1" createdVersion="1" indent="0" compact="0" compactData="0" customListSort="0">
  <location ref="A3:Q148" firstHeaderRow="1" firstDataRow="2" firstDataCol="3"/>
  <pivotFields count="49">
    <pivotField axis="axisRow" compact="0" outline="0" subtotalTop="0" showAll="0" includeNewItemsInFilter="1" sortType="descending" defaultSubtotal="0">
      <items count="143">
        <item sd="0" x="137"/>
        <item sd="0" x="136"/>
        <item sd="0" x="135"/>
        <item sd="0" x="134"/>
        <item sd="0" x="133"/>
        <item sd="0" x="132"/>
        <item sd="0" x="131"/>
        <item sd="0" x="130"/>
        <item sd="0" x="129"/>
        <item sd="0" x="128"/>
        <item sd="0" x="126"/>
        <item sd="0" x="125"/>
        <item sd="0" x="124"/>
        <item sd="0" x="123"/>
        <item sd="0" x="122"/>
        <item sd="0" x="121"/>
        <item sd="0" x="119"/>
        <item sd="0" x="118"/>
        <item sd="0" x="117"/>
        <item sd="0" x="116"/>
        <item sd="0" x="115"/>
        <item sd="0" x="114"/>
        <item sd="0" x="113"/>
        <item sd="0" x="112"/>
        <item sd="0" x="111"/>
        <item sd="0" x="110"/>
        <item sd="0" x="109"/>
        <item sd="0" x="108"/>
        <item sd="0" x="107"/>
        <item sd="0" x="106"/>
        <item sd="0" x="105"/>
        <item sd="0" x="104"/>
        <item sd="0" x="103"/>
        <item sd="0" x="102"/>
        <item sd="0" x="101"/>
        <item sd="0" x="100"/>
        <item sd="0" x="99"/>
        <item sd="0" x="98"/>
        <item sd="0" x="97"/>
        <item sd="0" x="96"/>
        <item sd="0" x="95"/>
        <item sd="0" x="94"/>
        <item sd="0" x="93"/>
        <item sd="0" x="92"/>
        <item sd="0" x="91"/>
        <item sd="0" x="90"/>
        <item sd="0" x="89"/>
        <item sd="0" x="88"/>
        <item sd="0" x="87"/>
        <item sd="0" x="86"/>
        <item sd="0" x="85"/>
        <item sd="0" x="84"/>
        <item sd="0" x="83"/>
        <item sd="0" x="82"/>
        <item sd="0" x="81"/>
        <item sd="0" x="80"/>
        <item sd="0" x="79"/>
        <item sd="0" x="78"/>
        <item sd="0" x="77"/>
        <item sd="0" x="76"/>
        <item sd="0" x="75"/>
        <item sd="0" x="73"/>
        <item sd="0" x="72"/>
        <item sd="0" x="71"/>
        <item sd="0" x="70"/>
        <item sd="0" x="69"/>
        <item sd="0" x="68"/>
        <item sd="0" x="67"/>
        <item sd="0" x="66"/>
        <item sd="0" x="65"/>
        <item sd="0" x="64"/>
        <item sd="0" x="63"/>
        <item sd="0" x="62"/>
        <item sd="0" x="61"/>
        <item sd="0" x="60"/>
        <item sd="0" x="59"/>
        <item sd="0" x="58"/>
        <item sd="0" x="57"/>
        <item sd="0" x="56"/>
        <item sd="0" x="55"/>
        <item sd="0" x="54"/>
        <item sd="0" x="53"/>
        <item sd="0" x="52"/>
        <item sd="0" x="51"/>
        <item sd="0" x="50"/>
        <item sd="0" x="49"/>
        <item sd="0" x="48"/>
        <item sd="0" x="47"/>
        <item sd="0" x="45"/>
        <item sd="0" x="44"/>
        <item sd="0" x="43"/>
        <item sd="0" x="42"/>
        <item sd="0" x="41"/>
        <item sd="0" x="40"/>
        <item sd="0" x="39"/>
        <item sd="0" x="38"/>
        <item sd="0" x="37"/>
        <item sd="0" x="36"/>
        <item sd="0" x="35"/>
        <item sd="0" x="34"/>
        <item sd="0" x="33"/>
        <item sd="0" x="32"/>
        <item sd="0" x="31"/>
        <item sd="0" x="30"/>
        <item sd="0" x="29"/>
        <item sd="0" x="28"/>
        <item sd="0" x="27"/>
        <item sd="0" x="26"/>
        <item sd="0" x="25"/>
        <item sd="0" x="24"/>
        <item sd="0" x="23"/>
        <item sd="0" x="22"/>
        <item sd="0" x="21"/>
        <item sd="0" x="20"/>
        <item sd="0" x="19"/>
        <item sd="0" x="18"/>
        <item sd="0" x="17"/>
        <item sd="0" x="16"/>
        <item sd="0" x="15"/>
        <item sd="0" x="14"/>
        <item sd="0" x="13"/>
        <item sd="0" x="12"/>
        <item sd="0" x="10"/>
        <item sd="0" x="9"/>
        <item sd="0" x="8"/>
        <item sd="0" x="7"/>
        <item sd="0" x="6"/>
        <item sd="0" x="5"/>
        <item sd="0" x="4"/>
        <item sd="0" x="3"/>
        <item sd="0" x="2"/>
        <item sd="0" x="1"/>
        <item sd="0" x="0"/>
        <item sd="0" x="74"/>
        <item sd="0" x="11"/>
        <item sd="0" x="127"/>
        <item sd="0" x="46"/>
        <item sd="0" x="120"/>
        <item sd="0" x="138"/>
        <item sd="0" x="139"/>
        <item sd="0" x="140"/>
        <item x="141"/>
        <item x="1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dataField="1" compact="0" numFmtId="2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sortType="descending" defaultSubtotal="0">
      <items count="25">
        <item x="24"/>
        <item x="23"/>
        <item x="15"/>
        <item x="10"/>
        <item x="16"/>
        <item x="17"/>
        <item x="12"/>
        <item x="13"/>
        <item x="11"/>
        <item x="19"/>
        <item x="20"/>
        <item x="21"/>
        <item x="22"/>
        <item x="18"/>
        <item x="14"/>
        <item x="1"/>
        <item x="2"/>
        <item x="3"/>
        <item x="4"/>
        <item x="5"/>
        <item x="6"/>
        <item x="7"/>
        <item x="8"/>
        <item x="9"/>
        <item x="0"/>
      </items>
    </pivotField>
    <pivotField axis="axisRow" compact="0" outline="0" subtotalTop="0" showAll="0" includeNewItemsInFilter="1" defaultSubtotal="0">
      <items count="42">
        <item x="17"/>
        <item x="16"/>
        <item x="34"/>
        <item x="33"/>
        <item x="32"/>
        <item x="31"/>
        <item x="30"/>
        <item x="29"/>
        <item x="15"/>
        <item x="14"/>
        <item x="11"/>
        <item x="26"/>
        <item x="13"/>
        <item x="28"/>
        <item x="36"/>
        <item x="35"/>
        <item x="25"/>
        <item x="24"/>
        <item x="23"/>
        <item x="22"/>
        <item x="21"/>
        <item x="20"/>
        <item x="19"/>
        <item x="18"/>
        <item x="10"/>
        <item x="9"/>
        <item x="8"/>
        <item x="7"/>
        <item x="2"/>
        <item x="1"/>
        <item x="27"/>
        <item x="39"/>
        <item x="12"/>
        <item x="6"/>
        <item x="5"/>
        <item x="38"/>
        <item x="4"/>
        <item x="37"/>
        <item x="3"/>
        <item x="0"/>
        <item x="40"/>
        <item x="41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</pivotFields>
  <rowFields count="3">
    <field x="0"/>
    <field x="23"/>
    <field x="24"/>
  </rowFields>
  <rowItems count="144">
    <i>
      <x v="124"/>
    </i>
    <i>
      <x v="120"/>
    </i>
    <i>
      <x v="58"/>
    </i>
    <i>
      <x v="103"/>
    </i>
    <i>
      <x v="115"/>
    </i>
    <i>
      <x v="116"/>
    </i>
    <i>
      <x v="57"/>
    </i>
    <i>
      <x v="94"/>
    </i>
    <i>
      <x v="46"/>
    </i>
    <i>
      <x v="114"/>
    </i>
    <i>
      <x v="15"/>
    </i>
    <i>
      <x v="75"/>
    </i>
    <i>
      <x v="45"/>
    </i>
    <i>
      <x v="48"/>
    </i>
    <i>
      <x v="59"/>
    </i>
    <i>
      <x v="56"/>
    </i>
    <i>
      <x v="13"/>
    </i>
    <i>
      <x v="130"/>
    </i>
    <i>
      <x v="18"/>
    </i>
    <i>
      <x v="14"/>
    </i>
    <i>
      <x v="9"/>
    </i>
    <i>
      <x v="96"/>
    </i>
    <i>
      <x v="113"/>
    </i>
    <i>
      <x v="19"/>
    </i>
    <i>
      <x v="4"/>
    </i>
    <i>
      <x v="80"/>
    </i>
    <i>
      <x v="123"/>
    </i>
    <i>
      <x v="105"/>
    </i>
    <i>
      <x v="66"/>
    </i>
    <i>
      <x v="139"/>
    </i>
    <i>
      <x v="36"/>
    </i>
    <i>
      <x v="95"/>
    </i>
    <i>
      <x v="3"/>
    </i>
    <i>
      <x v="86"/>
    </i>
    <i>
      <x v="23"/>
    </i>
    <i>
      <x v="108"/>
    </i>
    <i>
      <x v="131"/>
    </i>
    <i>
      <x v="121"/>
    </i>
    <i>
      <x v="7"/>
    </i>
    <i>
      <x v="135"/>
    </i>
    <i>
      <x v="50"/>
    </i>
    <i>
      <x v="142"/>
      <x/>
      <x v="1"/>
    </i>
    <i>
      <x v="101"/>
    </i>
    <i>
      <x v="44"/>
    </i>
    <i>
      <x v="132"/>
    </i>
    <i>
      <x v="39"/>
    </i>
    <i>
      <x/>
    </i>
    <i>
      <x v="40"/>
    </i>
    <i>
      <x v="104"/>
    </i>
    <i>
      <x v="71"/>
    </i>
    <i>
      <x v="12"/>
    </i>
    <i>
      <x v="43"/>
    </i>
    <i>
      <x v="49"/>
    </i>
    <i>
      <x v="74"/>
    </i>
    <i>
      <x v="87"/>
    </i>
    <i>
      <x v="125"/>
    </i>
    <i>
      <x v="61"/>
    </i>
    <i>
      <x v="55"/>
    </i>
    <i>
      <x v="63"/>
    </i>
    <i>
      <x v="11"/>
    </i>
    <i>
      <x v="41"/>
    </i>
    <i>
      <x v="54"/>
    </i>
    <i>
      <x v="137"/>
    </i>
    <i>
      <x v="92"/>
    </i>
    <i>
      <x v="33"/>
    </i>
    <i>
      <x v="85"/>
    </i>
    <i>
      <x v="138"/>
    </i>
    <i>
      <x v="100"/>
    </i>
    <i>
      <x v="93"/>
    </i>
    <i>
      <x v="29"/>
    </i>
    <i>
      <x v="77"/>
    </i>
    <i>
      <x v="98"/>
    </i>
    <i>
      <x v="28"/>
    </i>
    <i>
      <x v="78"/>
    </i>
    <i>
      <x v="34"/>
    </i>
    <i>
      <x v="118"/>
    </i>
    <i>
      <x v="70"/>
    </i>
    <i>
      <x v="26"/>
    </i>
    <i>
      <x v="102"/>
    </i>
    <i>
      <x v="107"/>
    </i>
    <i>
      <x v="99"/>
    </i>
    <i>
      <x v="83"/>
    </i>
    <i>
      <x v="64"/>
    </i>
    <i>
      <x v="20"/>
    </i>
    <i>
      <x v="82"/>
    </i>
    <i>
      <x v="91"/>
    </i>
    <i>
      <x v="88"/>
    </i>
    <i>
      <x v="140"/>
    </i>
    <i>
      <x v="68"/>
    </i>
    <i>
      <x v="35"/>
    </i>
    <i>
      <x v="37"/>
    </i>
    <i>
      <x v="73"/>
    </i>
    <i>
      <x v="5"/>
    </i>
    <i>
      <x v="111"/>
    </i>
    <i>
      <x v="141"/>
      <x/>
      <x v="21"/>
    </i>
    <i>
      <x v="53"/>
    </i>
    <i>
      <x v="119"/>
    </i>
    <i>
      <x v="22"/>
    </i>
    <i>
      <x v="62"/>
    </i>
    <i>
      <x v="42"/>
    </i>
    <i>
      <x v="134"/>
    </i>
    <i>
      <x v="136"/>
    </i>
    <i>
      <x v="30"/>
    </i>
    <i>
      <x v="126"/>
    </i>
    <i>
      <x v="109"/>
    </i>
    <i>
      <x v="2"/>
    </i>
    <i>
      <x v="52"/>
    </i>
    <i>
      <x v="38"/>
    </i>
    <i>
      <x v="24"/>
    </i>
    <i>
      <x v="128"/>
    </i>
    <i>
      <x v="21"/>
    </i>
    <i>
      <x v="32"/>
    </i>
    <i>
      <x v="97"/>
    </i>
    <i>
      <x v="81"/>
    </i>
    <i>
      <x v="84"/>
    </i>
    <i>
      <x v="72"/>
    </i>
    <i>
      <x v="69"/>
    </i>
    <i>
      <x v="16"/>
    </i>
    <i>
      <x v="27"/>
    </i>
    <i>
      <x v="60"/>
    </i>
    <i>
      <x v="17"/>
    </i>
    <i>
      <x v="89"/>
    </i>
    <i>
      <x v="76"/>
    </i>
    <i>
      <x v="106"/>
    </i>
    <i>
      <x v="10"/>
    </i>
    <i>
      <x v="1"/>
    </i>
    <i>
      <x v="47"/>
    </i>
    <i>
      <x v="127"/>
    </i>
    <i>
      <x v="129"/>
    </i>
    <i>
      <x v="8"/>
    </i>
    <i>
      <x v="112"/>
    </i>
    <i>
      <x v="51"/>
    </i>
    <i>
      <x v="122"/>
    </i>
    <i>
      <x v="31"/>
    </i>
    <i>
      <x v="65"/>
    </i>
    <i>
      <x v="110"/>
    </i>
    <i>
      <x v="133"/>
    </i>
    <i>
      <x v="117"/>
    </i>
    <i>
      <x v="67"/>
    </i>
    <i>
      <x v="25"/>
    </i>
    <i>
      <x v="6"/>
    </i>
    <i>
      <x v="79"/>
    </i>
    <i>
      <x v="90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Veterán" fld="47" subtotal="max" baseField="0" baseItem="41"/>
    <dataField name="Body " fld="36" subtotal="max" baseField="0" baseItem="41"/>
    <dataField name="100m " fld="2" subtotal="min" baseField="0" baseItem="0" numFmtId="2"/>
    <dataField name="Dálka " fld="4" subtotal="max" baseField="0" baseItem="0"/>
    <dataField name="Koule " fld="6" subtotal="max" baseField="0" baseItem="0" numFmtId="2"/>
    <dataField name="Výška " fld="8" subtotal="max" baseField="0" baseItem="0"/>
    <dataField name="400m " fld="10" subtotal="min" baseField="0" baseItem="0" numFmtId="2"/>
    <dataField name="Překážky " fld="12" subtotal="min" baseField="0" baseItem="0" numFmtId="2"/>
    <dataField name="Disk " fld="14" subtotal="max" baseField="0" baseItem="0" numFmtId="2"/>
    <dataField name="Tyčka " fld="16" subtotal="max" baseField="0" baseItem="0"/>
    <dataField name="Oštěp " fld="18" subtotal="max" baseField="0" baseItem="0" numFmtId="2"/>
    <dataField name="1500m " fld="20" subtotal="min" baseField="0" baseItem="0" numFmtId="164"/>
    <dataField name="Počet" fld="23" subtotal="count" baseField="0" baseItem="0"/>
    <dataField name="Max" fld="48" subtotal="max" baseField="0" baseItem="42"/>
  </dataFields>
  <formats count="55">
    <format dxfId="551">
      <pivotArea type="all" dataOnly="0" outline="0" fieldPosition="0"/>
    </format>
    <format dxfId="550">
      <pivotArea grandRow="1" outline="0" fieldPosition="0"/>
    </format>
    <format dxfId="549">
      <pivotArea dataOnly="0" labelOnly="1" grandRow="1" outline="0" fieldPosition="0"/>
    </format>
    <format dxfId="548">
      <pivotArea field="0" type="button" dataOnly="0" labelOnly="1" outline="0" axis="axisRow" fieldPosition="0"/>
    </format>
    <format dxfId="547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46">
      <pivotArea grandRow="1" outline="0" fieldPosition="0"/>
    </format>
    <format dxfId="545">
      <pivotArea dataOnly="0" labelOnly="1" grandRow="1" outline="0" fieldPosition="0"/>
    </format>
    <format dxfId="544">
      <pivotArea type="all" dataOnly="0" outline="0" fieldPosition="0"/>
    </format>
    <format dxfId="543">
      <pivotArea outline="0" fieldPosition="0">
        <references count="1">
          <reference field="4294967294" count="1">
            <x v="2"/>
          </reference>
        </references>
      </pivotArea>
    </format>
    <format dxfId="542">
      <pivotArea outline="0" fieldPosition="0">
        <references count="1">
          <reference field="4294967294" count="1">
            <x v="4"/>
          </reference>
        </references>
      </pivotArea>
    </format>
    <format dxfId="541">
      <pivotArea outline="0" fieldPosition="0">
        <references count="1">
          <reference field="4294967294" count="1">
            <x v="6"/>
          </reference>
        </references>
      </pivotArea>
    </format>
    <format dxfId="540">
      <pivotArea outline="0" fieldPosition="0">
        <references count="1">
          <reference field="4294967294" count="1">
            <x v="7"/>
          </reference>
        </references>
      </pivotArea>
    </format>
    <format dxfId="539">
      <pivotArea outline="0" fieldPosition="0">
        <references count="1">
          <reference field="4294967294" count="1">
            <x v="8"/>
          </reference>
        </references>
      </pivotArea>
    </format>
    <format dxfId="538">
      <pivotArea outline="0" fieldPosition="0">
        <references count="1">
          <reference field="4294967294" count="1">
            <x v="10"/>
          </reference>
        </references>
      </pivotArea>
    </format>
    <format dxfId="537">
      <pivotArea outline="0" fieldPosition="0"/>
    </format>
    <format dxfId="536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5">
      <pivotArea field="23" type="button" dataOnly="0" labelOnly="1" outline="0" axis="axisRow" fieldPosition="1"/>
    </format>
    <format dxfId="534">
      <pivotArea field="-2" type="button" dataOnly="0" labelOnly="1" outline="0" axis="axisCol" fieldPosition="0"/>
    </format>
    <format dxfId="53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3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31">
      <pivotArea outline="0" fieldPosition="0">
        <references count="1">
          <reference field="4294967294" count="1" selected="0">
            <x v="0"/>
          </reference>
        </references>
      </pivotArea>
    </format>
    <format dxfId="530">
      <pivotArea field="-2" type="button" dataOnly="0" labelOnly="1" outline="0" axis="axisCol" fieldPosition="0"/>
    </format>
    <format dxfId="5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28">
      <pivotArea outline="0" fieldPosition="0">
        <references count="1">
          <reference field="4294967294" count="1" selected="0">
            <x v="0"/>
          </reference>
        </references>
      </pivotArea>
    </format>
    <format dxfId="527">
      <pivotArea field="-2" type="button" dataOnly="0" labelOnly="1" outline="0" axis="axisCol" fieldPosition="0"/>
    </format>
    <format dxfId="5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25">
      <pivotArea type="topRight" dataOnly="0" labelOnly="1" outline="0" offset="K1" fieldPosition="0"/>
    </format>
    <format dxfId="524">
      <pivotArea outline="0" fieldPosition="0">
        <references count="1">
          <reference field="4294967294" count="1" selected="0">
            <x v="12"/>
          </reference>
        </references>
      </pivotArea>
    </format>
    <format dxfId="523">
      <pivotArea type="topRight" dataOnly="0" labelOnly="1" outline="0" offset="L1" fieldPosition="0"/>
    </format>
    <format dxfId="52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21">
      <pivotArea type="all" dataOnly="0" outline="0" fieldPosition="0"/>
    </format>
    <format dxfId="520">
      <pivotArea field="24" type="button" dataOnly="0" labelOnly="1" outline="0" axis="axisRow" fieldPosition="2"/>
    </format>
    <format dxfId="5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8">
      <pivotArea outline="0" fieldPosition="0">
        <references count="1">
          <reference field="4294967294" count="1" selected="0">
            <x v="13"/>
          </reference>
        </references>
      </pivotArea>
    </format>
    <format dxfId="51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516">
      <pivotArea type="all" dataOnly="0" outline="0" fieldPosition="0"/>
    </format>
    <format dxfId="515">
      <pivotArea outline="0" fieldPosition="0">
        <references count="1">
          <reference field="4294967294" count="1" selected="0">
            <x v="12"/>
          </reference>
        </references>
      </pivotArea>
    </format>
    <format dxfId="514">
      <pivotArea type="topRight" dataOnly="0" labelOnly="1" outline="0" offset="L1" fieldPosition="0"/>
    </format>
    <format dxfId="51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12">
      <pivotArea outline="0" fieldPosition="0">
        <references count="1">
          <reference field="4294967294" count="1" selected="0">
            <x v="0"/>
          </reference>
        </references>
      </pivotArea>
    </format>
    <format dxfId="511">
      <pivotArea field="-2" type="button" dataOnly="0" labelOnly="1" outline="0" axis="axisCol" fieldPosition="0"/>
    </format>
    <format dxfId="5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9">
      <pivotArea type="topRight" dataOnly="0" labelOnly="1" outline="0" offset="A1" fieldPosition="0"/>
    </format>
    <format dxfId="508">
      <pivotArea field="0" type="button" dataOnly="0" labelOnly="1" outline="0" axis="axisRow" fieldPosition="0"/>
    </format>
    <format dxfId="507">
      <pivotArea field="23" type="button" dataOnly="0" labelOnly="1" outline="0" axis="axisRow" fieldPosition="1"/>
    </format>
    <format dxfId="506">
      <pivotArea field="24" type="button" dataOnly="0" labelOnly="1" outline="0" axis="axisRow" fieldPosition="2"/>
    </format>
    <format dxfId="505">
      <pivotArea dataOnly="0" labelOnly="1" outline="0" fieldPosition="0">
        <references count="1">
          <reference field="4294967294" count="13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504">
      <pivotArea field="23" type="button" dataOnly="0" labelOnly="1" outline="0" axis="axisRow" fieldPosition="1"/>
    </format>
    <format dxfId="503">
      <pivotArea field="24" type="button" dataOnly="0" labelOnly="1" outline="0" axis="axisRow" fieldPosition="2"/>
    </format>
    <format dxfId="502">
      <pivotArea field="0" type="button" dataOnly="0" labelOnly="1" outline="0" axis="axisRow" fieldPosition="0"/>
    </format>
    <format dxfId="50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00">
      <pivotArea outline="0" fieldPosition="0">
        <references count="1">
          <reference field="4294967294" count="1" selected="0">
            <x v="1"/>
          </reference>
        </references>
      </pivotArea>
    </format>
    <format dxfId="49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98">
      <pivotArea outline="0" fieldPosition="0">
        <references count="1">
          <reference field="4294967294" count="1" selected="0">
            <x v="1"/>
          </reference>
        </references>
      </pivotArea>
    </format>
    <format dxfId="497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42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13"/>
            </reference>
            <reference field="0" count="113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7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12"/>
            </reference>
            <reference field="0" count="113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7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1" selected="0">
              <x v="10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1" selected="0">
              <x v="9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1" selected="0">
              <x v="7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1" selected="0">
              <x v="6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1" selected="0">
              <x v="4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1" selected="0">
              <x v="3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14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15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16">
      <pivotAreas count="1">
        <pivotArea type="data" outline="0" collapsedLevelsAreSubtotals="1" fieldPosition="0">
          <references count="2">
            <reference field="4294967294" count="1" selected="0">
              <x v="13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17">
      <pivotAreas count="1">
        <pivotArea type="data" outline="0" collapsedLevelsAreSubtotals="1" fieldPosition="0">
          <references count="2">
            <reference field="4294967294" count="1" selected="0">
              <x v="12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18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19">
      <pivotAreas count="1">
        <pivotArea type="data" outline="0" collapsedLevelsAreSubtotals="1" fieldPosition="0">
          <references count="2">
            <reference field="4294967294" count="1" selected="0">
              <x v="10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20">
      <pivotAreas count="1">
        <pivotArea type="data" outline="0" collapsedLevelsAreSubtotals="1" fieldPosition="0">
          <references count="2">
            <reference field="4294967294" count="1" selected="0">
              <x v="9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21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22">
      <pivotAreas count="1">
        <pivotArea type="data" outline="0" collapsedLevelsAreSubtotals="1" fieldPosition="0">
          <references count="2">
            <reference field="4294967294" count="1" selected="0">
              <x v="7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23">
      <pivotAreas count="1">
        <pivotArea type="data" outline="0" collapsedLevelsAreSubtotals="1" fieldPosition="0">
          <references count="2">
            <reference field="4294967294" count="1" selected="0">
              <x v="6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24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25">
      <pivotAreas count="1">
        <pivotArea type="data" outline="0" collapsedLevelsAreSubtotals="1" fieldPosition="0">
          <references count="2">
            <reference field="4294967294" count="1" selected="0">
              <x v="4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26">
      <pivotAreas count="1">
        <pivotArea type="data" outline="0" collapsedLevelsAreSubtotals="1" fieldPosition="0">
          <references count="2">
            <reference field="4294967294" count="1" selected="0">
              <x v="3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27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28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priority="29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type="all" priority="31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type="all" priority="44">
      <pivotAreas count="1">
        <pivotArea type="data" outline="0" collapsedLevelsAreSubtotals="1" fieldPosition="0">
          <references count="2">
            <reference field="4294967294" count="1" selected="0">
              <x v="12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type="all" priority="45">
      <pivotAreas count="1">
        <pivotArea type="data" outline="0" collapsedLevelsAreSubtotals="1" fieldPosition="0">
          <references count="2">
            <reference field="4294967294" count="1" selected="0">
              <x v="13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type="all" priority="30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type="all" priority="43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type="all" priority="42">
      <pivotAreas count="1">
        <pivotArea type="data" outline="0" collapsedLevelsAreSubtotals="1" fieldPosition="0">
          <references count="2">
            <reference field="4294967294" count="1" selected="0">
              <x v="10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type="all" priority="41">
      <pivotAreas count="1">
        <pivotArea type="data" outline="0" collapsedLevelsAreSubtotals="1" fieldPosition="0">
          <references count="2">
            <reference field="4294967294" count="1" selected="0">
              <x v="9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type="all" priority="40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type="all" priority="39">
      <pivotAreas count="1">
        <pivotArea type="data" outline="0" collapsedLevelsAreSubtotals="1" fieldPosition="0">
          <references count="2">
            <reference field="4294967294" count="1" selected="0">
              <x v="7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type="all" priority="38">
      <pivotAreas count="1">
        <pivotArea type="data" outline="0" collapsedLevelsAreSubtotals="1" fieldPosition="0">
          <references count="2">
            <reference field="4294967294" count="1" selected="0">
              <x v="6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type="all" priority="37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type="all" priority="36">
      <pivotAreas count="1">
        <pivotArea type="data" outline="0" collapsedLevelsAreSubtotals="1" fieldPosition="0">
          <references count="2">
            <reference field="4294967294" count="1" selected="0">
              <x v="4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type="all" priority="33">
      <pivotAreas count="1">
        <pivotArea type="data" outline="0" collapsedLevelsAreSubtotals="1" fieldPosition="0">
          <references count="2">
            <reference field="4294967294" count="1" selected="0">
              <x v="3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  <conditionalFormat type="all" priority="3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0"/>
              <x v="11"/>
              <x v="12"/>
              <x v="13"/>
              <x v="15"/>
              <x v="16"/>
              <x v="18"/>
              <x v="21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3"/>
              <x v="45"/>
              <x v="46"/>
              <x v="47"/>
              <x v="48"/>
              <x v="49"/>
              <x v="50"/>
              <x v="51"/>
              <x v="52"/>
              <x v="53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81"/>
              <x v="82"/>
              <x v="83"/>
              <x v="84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7"/>
              <x v="118"/>
              <x v="119"/>
              <x v="121"/>
              <x v="122"/>
              <x v="123"/>
              <x v="124"/>
              <x v="125"/>
              <x v="126"/>
              <x v="127"/>
              <x v="128"/>
              <x v="129"/>
              <x v="131"/>
              <x v="132"/>
            </reference>
          </references>
        </pivotArea>
      </pivotAreas>
    </conditionalFormat>
  </conditionalFormats>
  <pivotTableStyleInfo name="PivotStyleLight2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 Výsledky" cacheId="5" applyNumberFormats="0" applyBorderFormats="0" applyFontFormats="0" applyPatternFormats="0" applyAlignmentFormats="0" applyWidthHeightFormats="1" dataCaption="Data" grandTotalCaption="Nejlepší výkony" missingCaption="X" updatedVersion="8" showMemberPropertyTips="0" enableDrill="0" colGrandTotals="0" itemPrintTitles="1" createdVersion="1" indent="0" compact="0" compactData="0" customListSort="0">
  <location ref="A3:Q150" firstHeaderRow="1" firstDataRow="2" firstDataCol="3"/>
  <pivotFields count="49">
    <pivotField axis="axisRow" compact="0" outline="0" subtotalTop="0" showAll="0" includeNewItemsInFilter="1" sortType="descending" defaultSubtotal="0">
      <items count="143">
        <item sd="0" x="137"/>
        <item sd="0" x="134"/>
        <item sd="0" x="133"/>
        <item sd="0" x="132"/>
        <item sd="0" x="131"/>
        <item sd="0" x="130"/>
        <item sd="0" x="129"/>
        <item sd="0" x="125"/>
        <item sd="0" x="124"/>
        <item sd="0" x="123"/>
        <item sd="0" x="121"/>
        <item sd="0" x="119"/>
        <item sd="0" x="117"/>
        <item sd="0" x="114"/>
        <item sd="0" x="111"/>
        <item sd="0" x="110"/>
        <item sd="0" x="109"/>
        <item sd="0" x="107"/>
        <item sd="0" x="106"/>
        <item sd="0" x="105"/>
        <item sd="0" x="104"/>
        <item sd="0" x="103"/>
        <item sd="0" x="102"/>
        <item sd="0" x="101"/>
        <item sd="0" x="100"/>
        <item sd="0" x="99"/>
        <item sd="0" x="98"/>
        <item sd="0" x="96"/>
        <item sd="0" x="95"/>
        <item sd="0" x="92"/>
        <item sd="0" x="90"/>
        <item sd="0" x="89"/>
        <item sd="0" x="88"/>
        <item sd="0" x="86"/>
        <item sd="0" x="85"/>
        <item sd="0" x="84"/>
        <item sd="0" x="83"/>
        <item sd="0" x="82"/>
        <item sd="0" x="80"/>
        <item sd="0" x="79"/>
        <item sd="0" x="78"/>
        <item sd="0" x="77"/>
        <item sd="0" x="76"/>
        <item sd="0" x="73"/>
        <item sd="0" x="72"/>
        <item sd="0" x="70"/>
        <item sd="0" x="69"/>
        <item sd="0" x="66"/>
        <item sd="0" x="64"/>
        <item sd="0" x="63"/>
        <item sd="0" x="62"/>
        <item sd="0" x="61"/>
        <item sd="0" x="60"/>
        <item sd="0" x="59"/>
        <item sd="0" x="58"/>
        <item sd="0" x="57"/>
        <item sd="0" x="56"/>
        <item sd="0" x="53"/>
        <item sd="0" x="52"/>
        <item sd="0" x="51"/>
        <item sd="0" x="50"/>
        <item sd="0" x="48"/>
        <item sd="0" x="47"/>
        <item sd="0" x="45"/>
        <item sd="0" x="44"/>
        <item sd="0" x="43"/>
        <item sd="0" x="42"/>
        <item sd="0" x="41"/>
        <item sd="0" x="40"/>
        <item sd="0" x="39"/>
        <item sd="0" x="38"/>
        <item sd="0" x="37"/>
        <item sd="0" x="33"/>
        <item sd="0" x="32"/>
        <item sd="0" x="31"/>
        <item sd="0" x="30"/>
        <item sd="0" x="29"/>
        <item sd="0" x="28"/>
        <item sd="0" x="27"/>
        <item sd="0" x="26"/>
        <item sd="0" x="25"/>
        <item sd="0" x="24"/>
        <item sd="0" x="23"/>
        <item sd="0" x="22"/>
        <item sd="0" x="21"/>
        <item sd="0" x="20"/>
        <item sd="0" x="19"/>
        <item sd="0" x="16"/>
        <item sd="0" x="15"/>
        <item sd="0" x="14"/>
        <item sd="0" x="12"/>
        <item sd="0" x="10"/>
        <item sd="0" x="9"/>
        <item sd="0" x="7"/>
        <item sd="0" x="6"/>
        <item sd="0" x="5"/>
        <item sd="0" x="3"/>
        <item sd="0" x="1"/>
        <item sd="0" x="0"/>
        <item sd="0" x="4"/>
        <item sd="0" x="8"/>
        <item sd="0" x="65"/>
        <item sd="0" x="71"/>
        <item sd="0" x="75"/>
        <item sd="0" x="87"/>
        <item sd="0" x="94"/>
        <item sd="0" x="108"/>
        <item sd="0" x="126"/>
        <item sd="0" x="136"/>
        <item sd="0" x="36"/>
        <item sd="0" x="55"/>
        <item sd="0" x="68"/>
        <item sd="0" x="118"/>
        <item sd="0" x="13"/>
        <item sd="0" x="91"/>
        <item sd="0" x="49"/>
        <item sd="0" x="135"/>
        <item sd="0" x="97"/>
        <item sd="0" x="93"/>
        <item sd="0" x="35"/>
        <item sd="0" x="115"/>
        <item sd="0" x="112"/>
        <item sd="0" x="34"/>
        <item sd="0" x="128"/>
        <item sd="0" x="81"/>
        <item sd="0" x="18"/>
        <item sd="0" x="17"/>
        <item sd="0" x="122"/>
        <item sd="0" x="2"/>
        <item sd="0" x="67"/>
        <item sd="0" x="113"/>
        <item sd="0" x="54"/>
        <item sd="0" x="116"/>
        <item x="74"/>
        <item x="11"/>
        <item x="127"/>
        <item x="46"/>
        <item x="120"/>
        <item x="138"/>
        <item x="139"/>
        <item x="140"/>
        <item x="141"/>
        <item x="1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numFmtId="2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sortType="descending" defaultSubtotal="0">
      <items count="25">
        <item x="24"/>
        <item x="23"/>
        <item x="15"/>
        <item x="10"/>
        <item x="16"/>
        <item x="17"/>
        <item x="12"/>
        <item x="13"/>
        <item x="11"/>
        <item x="19"/>
        <item x="20"/>
        <item x="21"/>
        <item x="22"/>
        <item x="18"/>
        <item x="14"/>
        <item x="1"/>
        <item x="2"/>
        <item x="3"/>
        <item x="4"/>
        <item x="5"/>
        <item x="6"/>
        <item x="7"/>
        <item x="8"/>
        <item x="9"/>
        <item x="0"/>
      </items>
    </pivotField>
    <pivotField axis="axisRow" compact="0" outline="0" subtotalTop="0" showAll="0" includeNewItemsInFilter="1" sortType="descending" defaultSubtotal="0">
      <items count="42">
        <item x="17"/>
        <item x="16"/>
        <item x="34"/>
        <item x="33"/>
        <item x="32"/>
        <item x="31"/>
        <item x="30"/>
        <item x="29"/>
        <item x="15"/>
        <item x="14"/>
        <item x="11"/>
        <item x="26"/>
        <item x="13"/>
        <item x="28"/>
        <item x="36"/>
        <item x="35"/>
        <item x="25"/>
        <item x="24"/>
        <item x="23"/>
        <item x="22"/>
        <item x="21"/>
        <item x="20"/>
        <item x="19"/>
        <item x="18"/>
        <item x="10"/>
        <item x="9"/>
        <item x="8"/>
        <item x="7"/>
        <item x="2"/>
        <item x="1"/>
        <item x="27"/>
        <item x="39"/>
        <item x="12"/>
        <item x="6"/>
        <item x="5"/>
        <item x="38"/>
        <item x="4"/>
        <item x="37"/>
        <item x="3"/>
        <item x="0"/>
        <item x="40"/>
        <item x="4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</pivotFields>
  <rowFields count="3">
    <field x="0"/>
    <field x="23"/>
    <field x="24"/>
  </rowFields>
  <rowItems count="146">
    <i>
      <x v="100"/>
    </i>
    <i>
      <x v="113"/>
    </i>
    <i>
      <x v="41"/>
    </i>
    <i>
      <x v="75"/>
    </i>
    <i>
      <x v="125"/>
    </i>
    <i>
      <x v="126"/>
    </i>
    <i>
      <x v="40"/>
    </i>
    <i>
      <x v="69"/>
    </i>
    <i>
      <x v="31"/>
    </i>
    <i>
      <x v="86"/>
    </i>
    <i>
      <x v="10"/>
    </i>
    <i>
      <x v="53"/>
    </i>
    <i>
      <x v="30"/>
    </i>
    <i>
      <x v="104"/>
    </i>
    <i>
      <x v="42"/>
    </i>
    <i>
      <x v="39"/>
    </i>
    <i>
      <x v="9"/>
    </i>
    <i>
      <x v="128"/>
    </i>
    <i>
      <x v="12"/>
    </i>
    <i>
      <x v="127"/>
    </i>
    <i>
      <x v="123"/>
    </i>
    <i>
      <x v="71"/>
    </i>
    <i>
      <x v="85"/>
    </i>
    <i>
      <x v="132"/>
    </i>
    <i>
      <x v="2"/>
    </i>
    <i>
      <x v="131"/>
    </i>
    <i>
      <x v="92"/>
    </i>
    <i>
      <x v="77"/>
    </i>
    <i>
      <x v="111"/>
    </i>
    <i>
      <x v="139"/>
      <x v="1"/>
      <x v="27"/>
    </i>
    <i>
      <x v="25"/>
    </i>
    <i>
      <x v="70"/>
    </i>
    <i>
      <x v="1"/>
    </i>
    <i>
      <x v="61"/>
    </i>
    <i>
      <x v="121"/>
    </i>
    <i>
      <x v="80"/>
    </i>
    <i>
      <x v="97"/>
    </i>
    <i>
      <x v="90"/>
    </i>
    <i>
      <x v="5"/>
    </i>
    <i>
      <x v="135"/>
      <x v="2"/>
      <x v="20"/>
    </i>
    <i>
      <x v="34"/>
    </i>
    <i>
      <x v="142"/>
      <x/>
      <x v="1"/>
    </i>
    <i>
      <x v="73"/>
    </i>
    <i>
      <x v="114"/>
    </i>
    <i>
      <x v="98"/>
    </i>
    <i>
      <x v="27"/>
    </i>
    <i>
      <x/>
    </i>
    <i>
      <x v="28"/>
    </i>
    <i>
      <x v="76"/>
    </i>
    <i>
      <x v="49"/>
    </i>
    <i>
      <x v="8"/>
    </i>
    <i>
      <x v="29"/>
    </i>
    <i>
      <x v="33"/>
    </i>
    <i>
      <x v="52"/>
    </i>
    <i>
      <x v="62"/>
    </i>
    <i>
      <x v="43"/>
    </i>
    <i>
      <x v="93"/>
    </i>
    <i>
      <x v="38"/>
    </i>
    <i>
      <x v="102"/>
    </i>
    <i>
      <x v="7"/>
    </i>
    <i>
      <x v="105"/>
    </i>
    <i>
      <x v="124"/>
    </i>
    <i>
      <x v="137"/>
      <x/>
      <x v="38"/>
    </i>
    <i r="1">
      <x v="1"/>
      <x v="36"/>
    </i>
    <i r="1">
      <x v="2"/>
      <x v="34"/>
    </i>
    <i>
      <x v="67"/>
    </i>
    <i>
      <x v="22"/>
    </i>
    <i>
      <x v="115"/>
    </i>
    <i>
      <x v="138"/>
      <x v="1"/>
      <x v="2"/>
    </i>
    <i>
      <x v="72"/>
    </i>
    <i>
      <x v="68"/>
    </i>
    <i>
      <x v="18"/>
    </i>
    <i>
      <x v="55"/>
    </i>
    <i>
      <x v="119"/>
    </i>
    <i>
      <x v="17"/>
    </i>
    <i>
      <x v="56"/>
    </i>
    <i>
      <x v="23"/>
    </i>
    <i>
      <x v="88"/>
    </i>
    <i>
      <x v="48"/>
    </i>
    <i>
      <x v="16"/>
    </i>
    <i>
      <x v="74"/>
    </i>
    <i>
      <x v="79"/>
    </i>
    <i>
      <x v="122"/>
    </i>
    <i>
      <x v="59"/>
    </i>
    <i>
      <x v="45"/>
    </i>
    <i>
      <x v="120"/>
    </i>
    <i>
      <x v="58"/>
    </i>
    <i>
      <x v="66"/>
    </i>
    <i>
      <x v="63"/>
    </i>
    <i>
      <x v="140"/>
      <x v="1"/>
      <x v="41"/>
    </i>
    <i>
      <x v="47"/>
    </i>
    <i>
      <x v="24"/>
    </i>
    <i>
      <x v="26"/>
    </i>
    <i>
      <x v="51"/>
    </i>
    <i>
      <x v="3"/>
    </i>
    <i>
      <x v="83"/>
    </i>
    <i>
      <x v="141"/>
      <x/>
      <x v="21"/>
    </i>
    <i>
      <x v="37"/>
    </i>
    <i>
      <x v="89"/>
    </i>
    <i>
      <x v="130"/>
    </i>
    <i>
      <x v="44"/>
    </i>
    <i>
      <x v="118"/>
    </i>
    <i>
      <x v="134"/>
      <x v="2"/>
      <x v="28"/>
    </i>
    <i>
      <x v="136"/>
      <x v="2"/>
      <x v="34"/>
    </i>
    <i>
      <x v="19"/>
    </i>
    <i>
      <x v="94"/>
    </i>
    <i>
      <x v="81"/>
    </i>
    <i>
      <x v="116"/>
    </i>
    <i>
      <x v="36"/>
    </i>
    <i>
      <x v="117"/>
    </i>
    <i>
      <x v="14"/>
    </i>
    <i>
      <x v="99"/>
    </i>
    <i>
      <x v="13"/>
    </i>
    <i>
      <x v="21"/>
    </i>
    <i>
      <x v="109"/>
    </i>
    <i>
      <x v="57"/>
    </i>
    <i>
      <x v="60"/>
    </i>
    <i>
      <x v="50"/>
    </i>
    <i>
      <x v="101"/>
    </i>
    <i>
      <x v="11"/>
    </i>
    <i>
      <x v="106"/>
    </i>
    <i>
      <x v="103"/>
    </i>
    <i>
      <x v="112"/>
    </i>
    <i>
      <x v="64"/>
    </i>
    <i>
      <x v="54"/>
    </i>
    <i>
      <x v="78"/>
    </i>
    <i>
      <x v="107"/>
    </i>
    <i>
      <x v="108"/>
    </i>
    <i>
      <x v="32"/>
    </i>
    <i>
      <x v="95"/>
    </i>
    <i>
      <x v="96"/>
    </i>
    <i>
      <x v="6"/>
    </i>
    <i>
      <x v="84"/>
    </i>
    <i>
      <x v="35"/>
    </i>
    <i>
      <x v="91"/>
    </i>
    <i>
      <x v="20"/>
    </i>
    <i>
      <x v="46"/>
    </i>
    <i>
      <x v="82"/>
    </i>
    <i>
      <x v="133"/>
      <x v="2"/>
      <x v="36"/>
    </i>
    <i>
      <x v="87"/>
    </i>
    <i>
      <x v="129"/>
    </i>
    <i>
      <x v="15"/>
    </i>
    <i>
      <x v="4"/>
    </i>
    <i>
      <x v="110"/>
    </i>
    <i>
      <x v="65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Veterán" fld="47" subtotal="max" baseField="0" baseItem="41"/>
    <dataField name="Body " fld="36" subtotal="max" baseField="0" baseItem="41"/>
    <dataField name="100m " fld="37" subtotal="max" baseField="0" baseItem="43" numFmtId="1"/>
    <dataField name="Dálka " fld="38" subtotal="max" baseField="0" baseItem="42" numFmtId="1"/>
    <dataField name="Koule " fld="39" subtotal="max" baseField="0" baseItem="42" numFmtId="1"/>
    <dataField name="Výška " fld="40" subtotal="max" baseField="0" baseItem="42" numFmtId="1"/>
    <dataField name="400m " fld="41" subtotal="max" baseField="0" baseItem="42" numFmtId="1"/>
    <dataField name="Překážky " fld="42" subtotal="max" baseField="0" baseItem="42" numFmtId="1"/>
    <dataField name="Disk " fld="43" subtotal="max" baseField="0" baseItem="42" numFmtId="1"/>
    <dataField name="Tyčka " fld="44" subtotal="max" baseField="0" baseItem="42" numFmtId="1"/>
    <dataField name="Oštěp " fld="45" subtotal="max" baseField="0" baseItem="42" numFmtId="1"/>
    <dataField name="1500m " fld="46" subtotal="max" baseField="0" baseItem="42" numFmtId="1"/>
    <dataField name="Počet" fld="23" subtotal="count" baseField="0" baseItem="0"/>
    <dataField name="Max" fld="48" subtotal="max" baseField="0" baseItem="42"/>
  </dataFields>
  <formats count="50">
    <format dxfId="454">
      <pivotArea type="all" dataOnly="0" outline="0" fieldPosition="0"/>
    </format>
    <format dxfId="453">
      <pivotArea grandRow="1" outline="0" fieldPosition="0"/>
    </format>
    <format dxfId="452">
      <pivotArea dataOnly="0" labelOnly="1" grandRow="1" outline="0" fieldPosition="0"/>
    </format>
    <format dxfId="451">
      <pivotArea field="0" type="button" dataOnly="0" labelOnly="1" outline="0" axis="axisRow" fieldPosition="0"/>
    </format>
    <format dxfId="450">
      <pivotArea grandRow="1" outline="0" fieldPosition="0"/>
    </format>
    <format dxfId="449">
      <pivotArea dataOnly="0" labelOnly="1" grandRow="1" outline="0" fieldPosition="0"/>
    </format>
    <format dxfId="448">
      <pivotArea type="all" dataOnly="0" outline="0" fieldPosition="0"/>
    </format>
    <format dxfId="447">
      <pivotArea outline="0" fieldPosition="0"/>
    </format>
    <format dxfId="446">
      <pivotArea field="23" type="button" dataOnly="0" labelOnly="1" outline="0" axis="axisRow" fieldPosition="1"/>
    </format>
    <format dxfId="445">
      <pivotArea field="-2" type="button" dataOnly="0" labelOnly="1" outline="0" axis="axisCol" fieldPosition="0"/>
    </format>
    <format dxfId="44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44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442">
      <pivotArea outline="0" fieldPosition="0">
        <references count="1">
          <reference field="4294967294" count="1" selected="0">
            <x v="0"/>
          </reference>
        </references>
      </pivotArea>
    </format>
    <format dxfId="441">
      <pivotArea field="-2" type="button" dataOnly="0" labelOnly="1" outline="0" axis="axisCol" fieldPosition="0"/>
    </format>
    <format dxfId="4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39">
      <pivotArea outline="0" fieldPosition="0">
        <references count="1">
          <reference field="4294967294" count="1" selected="0">
            <x v="0"/>
          </reference>
        </references>
      </pivotArea>
    </format>
    <format dxfId="438">
      <pivotArea field="-2" type="button" dataOnly="0" labelOnly="1" outline="0" axis="axisCol" fieldPosition="0"/>
    </format>
    <format dxfId="4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36">
      <pivotArea type="topRight" dataOnly="0" labelOnly="1" outline="0" offset="K1" fieldPosition="0"/>
    </format>
    <format dxfId="435">
      <pivotArea outline="0" fieldPosition="0">
        <references count="1">
          <reference field="4294967294" count="1" selected="0">
            <x v="12"/>
          </reference>
        </references>
      </pivotArea>
    </format>
    <format dxfId="434">
      <pivotArea type="topRight" dataOnly="0" labelOnly="1" outline="0" offset="L1" fieldPosition="0"/>
    </format>
    <format dxfId="43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432">
      <pivotArea type="all" dataOnly="0" outline="0" fieldPosition="0"/>
    </format>
    <format dxfId="431">
      <pivotArea field="24" type="button" dataOnly="0" labelOnly="1" outline="0" axis="axisRow" fieldPosition="2"/>
    </format>
    <format dxfId="4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9">
      <pivotArea outline="0" fieldPosition="0">
        <references count="1">
          <reference field="4294967294" count="1" selected="0">
            <x v="13"/>
          </reference>
        </references>
      </pivotArea>
    </format>
    <format dxfId="42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427">
      <pivotArea type="all" dataOnly="0" outline="0" fieldPosition="0"/>
    </format>
    <format dxfId="426">
      <pivotArea outline="0" fieldPosition="0">
        <references count="1">
          <reference field="4294967294" count="1" selected="0">
            <x v="12"/>
          </reference>
        </references>
      </pivotArea>
    </format>
    <format dxfId="425">
      <pivotArea type="topRight" dataOnly="0" labelOnly="1" outline="0" offset="L1" fieldPosition="0"/>
    </format>
    <format dxfId="42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423">
      <pivotArea outline="0" fieldPosition="0">
        <references count="1">
          <reference field="4294967294" count="1" selected="0">
            <x v="0"/>
          </reference>
        </references>
      </pivotArea>
    </format>
    <format dxfId="422">
      <pivotArea field="-2" type="button" dataOnly="0" labelOnly="1" outline="0" axis="axisCol" fieldPosition="0"/>
    </format>
    <format dxfId="4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0">
      <pivotArea type="topRight" dataOnly="0" labelOnly="1" outline="0" offset="A1" fieldPosition="0"/>
    </format>
    <format dxfId="419">
      <pivotArea field="0" type="button" dataOnly="0" labelOnly="1" outline="0" axis="axisRow" fieldPosition="0"/>
    </format>
    <format dxfId="418">
      <pivotArea field="23" type="button" dataOnly="0" labelOnly="1" outline="0" axis="axisRow" fieldPosition="1"/>
    </format>
    <format dxfId="417">
      <pivotArea field="24" type="button" dataOnly="0" labelOnly="1" outline="0" axis="axisRow" fieldPosition="2"/>
    </format>
    <format dxfId="416">
      <pivotArea dataOnly="0" labelOnly="1" outline="0" fieldPosition="0">
        <references count="1">
          <reference field="4294967294" count="3">
            <x v="0"/>
            <x v="12"/>
            <x v="13"/>
          </reference>
        </references>
      </pivotArea>
    </format>
    <format dxfId="415">
      <pivotArea field="23" type="button" dataOnly="0" labelOnly="1" outline="0" axis="axisRow" fieldPosition="1"/>
    </format>
    <format dxfId="414">
      <pivotArea field="24" type="button" dataOnly="0" labelOnly="1" outline="0" axis="axisRow" fieldPosition="2"/>
    </format>
    <format dxfId="413">
      <pivotArea field="0" type="button" dataOnly="0" labelOnly="1" outline="0" axis="axisRow" fieldPosition="0"/>
    </format>
    <format dxfId="41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1">
      <pivotArea outline="0" fieldPosition="0">
        <references count="1">
          <reference field="4294967294" count="1" selected="0">
            <x v="1"/>
          </reference>
        </references>
      </pivotArea>
    </format>
    <format dxfId="4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9">
      <pivotArea outline="0" fieldPosition="0">
        <references count="1">
          <reference field="4294967294" count="1" selected="0">
            <x v="1"/>
          </reference>
        </references>
      </pivotArea>
    </format>
    <format dxfId="40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7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6">
      <pivotArea outline="0" fieldPosition="0">
        <references count="1">
          <reference field="4294967294" count="10" selected="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5">
      <pivotArea outline="0" fieldPosition="0">
        <references count="2">
          <reference field="4294967294" count="10" selected="0"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0" count="0" selected="0"/>
        </references>
      </pivotArea>
    </format>
  </formats>
  <conditionalFormats count="42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1" selected="0">
              <x v="10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1" selected="0">
              <x v="10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1" selected="0">
              <x v="10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1" selected="0">
              <x v="9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1" selected="0">
              <x v="9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1" selected="0">
              <x v="9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1" selected="0">
              <x v="7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14">
      <pivotAreas count="1">
        <pivotArea type="data" outline="0" collapsedLevelsAreSubtotals="1" fieldPosition="0">
          <references count="2">
            <reference field="4294967294" count="1" selected="0">
              <x v="7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15">
      <pivotAreas count="1">
        <pivotArea type="data" outline="0" collapsedLevelsAreSubtotals="1" fieldPosition="0">
          <references count="2">
            <reference field="4294967294" count="1" selected="0">
              <x v="7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16">
      <pivotAreas count="1">
        <pivotArea type="data" outline="0" collapsedLevelsAreSubtotals="1" fieldPosition="0">
          <references count="2">
            <reference field="4294967294" count="1" selected="0">
              <x v="6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17">
      <pivotAreas count="1">
        <pivotArea type="data" outline="0" collapsedLevelsAreSubtotals="1" fieldPosition="0">
          <references count="2">
            <reference field="4294967294" count="1" selected="0">
              <x v="6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18">
      <pivotAreas count="1">
        <pivotArea type="data" outline="0" collapsedLevelsAreSubtotals="1" fieldPosition="0">
          <references count="2">
            <reference field="4294967294" count="1" selected="0">
              <x v="6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19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20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21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22">
      <pivotAreas count="1">
        <pivotArea type="data" outline="0" collapsedLevelsAreSubtotals="1" fieldPosition="0">
          <references count="2">
            <reference field="4294967294" count="1" selected="0">
              <x v="4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23">
      <pivotAreas count="1">
        <pivotArea type="data" outline="0" collapsedLevelsAreSubtotals="1" fieldPosition="0">
          <references count="2">
            <reference field="4294967294" count="1" selected="0">
              <x v="4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24">
      <pivotAreas count="1">
        <pivotArea type="data" outline="0" collapsedLevelsAreSubtotals="1" fieldPosition="0">
          <references count="2">
            <reference field="4294967294" count="1" selected="0">
              <x v="4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25">
      <pivotAreas count="1">
        <pivotArea type="data" outline="0" collapsedLevelsAreSubtotals="1" fieldPosition="0">
          <references count="2">
            <reference field="4294967294" count="1" selected="0">
              <x v="3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26">
      <pivotAreas count="1">
        <pivotArea type="data" outline="0" collapsedLevelsAreSubtotals="1" fieldPosition="0">
          <references count="2">
            <reference field="4294967294" count="1" selected="0">
              <x v="3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27">
      <pivotAreas count="1">
        <pivotArea type="data" outline="0" collapsedLevelsAreSubtotals="1" fieldPosition="0">
          <references count="2">
            <reference field="4294967294" count="1" selected="0">
              <x v="3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28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29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30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31">
      <pivotAreas count="1">
        <pivotArea type="data" outline="0" collapsedLevelsAreSubtotals="1" fieldPosition="0">
          <references count="2">
            <reference field="4294967294" count="1" selected="0">
              <x v="13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32">
      <pivotAreas count="1">
        <pivotArea type="data" outline="0" collapsedLevelsAreSubtotals="1" fieldPosition="0">
          <references count="2">
            <reference field="4294967294" count="1" selected="0">
              <x v="12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43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44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45">
      <pivotAreas count="1">
        <pivotArea type="data" outline="0" collapsedLevelsAreSubtotals="1" fieldPosition="0">
          <references count="2">
            <reference field="4294967294" count="1" selected="0">
              <x v="13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46">
      <pivotAreas count="1">
        <pivotArea type="data" outline="0" collapsedLevelsAreSubtotals="1" fieldPosition="0">
          <references count="2">
            <reference field="4294967294" count="1" selected="0">
              <x v="12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57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58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60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71">
      <pivotAreas count="1">
        <pivotArea type="data" outline="0" collapsedLevelsAreSubtotals="1" fieldPosition="0">
          <references count="2">
            <reference field="4294967294" count="1" selected="0">
              <x v="12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72">
      <pivotAreas count="1">
        <pivotArea type="data" outline="0" collapsedLevelsAreSubtotals="1" fieldPosition="0">
          <references count="2">
            <reference field="4294967294" count="1" selected="0">
              <x v="13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  <conditionalFormat priority="59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0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</reference>
          </references>
        </pivotArea>
      </pivotAreas>
    </conditionalFormat>
  </conditionalFormats>
  <pivotTableStyleInfo name="PivotStyleLight2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9E0E1D-72F1-4938-AB85-30EEC28FF7D4}" name="Kontingenční tabulka Výsledky" cacheId="5" applyNumberFormats="0" applyBorderFormats="0" applyFontFormats="0" applyPatternFormats="0" applyAlignmentFormats="0" applyWidthHeightFormats="1" dataCaption="Data" grandTotalCaption="Nejlepší výkony" missingCaption="X" updatedVersion="8" showDrill="0" showMemberPropertyTips="0" enableDrill="0" colGrandTotals="0" itemPrintTitles="1" createdVersion="1" indent="0" compact="0" compactData="0" customListSort="0">
  <location ref="A3:O350" firstHeaderRow="1" firstDataRow="2" firstDataCol="3"/>
  <pivotFields count="49">
    <pivotField axis="axisRow" compact="0" outline="0" subtotalTop="0" showAll="0" includeNewItemsInFilter="1" sortType="descending" defaultSubtotal="0">
      <items count="143"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38"/>
        <item x="139"/>
        <item x="140"/>
        <item x="141"/>
        <item x="1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dataField="1" compact="0" numFmtId="2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 defaultSubtotal="0">
      <items count="25">
        <item x="24"/>
        <item x="23"/>
        <item x="15"/>
        <item x="10"/>
        <item x="16"/>
        <item x="17"/>
        <item x="12"/>
        <item x="13"/>
        <item x="11"/>
        <item x="19"/>
        <item x="20"/>
        <item x="21"/>
        <item x="22"/>
        <item x="18"/>
        <item x="14"/>
        <item x="1"/>
        <item x="2"/>
        <item x="3"/>
        <item x="4"/>
        <item x="5"/>
        <item x="6"/>
        <item x="7"/>
        <item x="8"/>
        <item x="9"/>
        <item x="0"/>
      </items>
    </pivotField>
    <pivotField axis="axisRow" compact="0" outline="0" subtotalTop="0" showAll="0" includeNewItemsInFilter="1" sortType="descending" defaultSubtotal="0">
      <items count="42">
        <item h="1" sd="0" x="12"/>
        <item x="38"/>
        <item x="37"/>
        <item x="39"/>
        <item x="0"/>
        <item x="27"/>
        <item x="1"/>
        <item x="40"/>
        <item x="2"/>
        <item x="3"/>
        <item x="4"/>
        <item x="5"/>
        <item x="6"/>
        <item x="7"/>
        <item x="8"/>
        <item x="9"/>
        <item x="10"/>
        <item x="18"/>
        <item x="19"/>
        <item x="20"/>
        <item x="21"/>
        <item x="22"/>
        <item x="23"/>
        <item x="24"/>
        <item x="25"/>
        <item x="35"/>
        <item x="36"/>
        <item x="28"/>
        <item x="13"/>
        <item x="26"/>
        <item x="11"/>
        <item x="14"/>
        <item x="15"/>
        <item x="29"/>
        <item x="30"/>
        <item x="31"/>
        <item x="32"/>
        <item x="33"/>
        <item x="34"/>
        <item x="16"/>
        <item x="17"/>
        <item x="41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</pivotFields>
  <rowFields count="3">
    <field x="24"/>
    <field x="0"/>
    <field x="23"/>
  </rowFields>
  <rowItems count="346">
    <i>
      <x v="1"/>
      <x/>
      <x v="5"/>
    </i>
    <i>
      <x v="2"/>
      <x v="14"/>
      <x v="3"/>
    </i>
    <i>
      <x v="3"/>
      <x/>
      <x v="12"/>
    </i>
    <i>
      <x v="4"/>
      <x v="137"/>
      <x v="24"/>
    </i>
    <i>
      <x v="5"/>
      <x v="120"/>
      <x v="3"/>
    </i>
    <i r="1">
      <x v="50"/>
      <x v="8"/>
    </i>
    <i r="1">
      <x v="14"/>
      <x v="13"/>
    </i>
    <i r="1">
      <x v="75"/>
      <x v="16"/>
    </i>
    <i>
      <x v="6"/>
      <x v="47"/>
      <x/>
    </i>
    <i r="1">
      <x v="120"/>
      <x v="4"/>
    </i>
    <i r="1">
      <x v="14"/>
      <x v="14"/>
    </i>
    <i r="1">
      <x v="136"/>
      <x v="15"/>
    </i>
    <i>
      <x v="7"/>
      <x v="47"/>
      <x v="1"/>
    </i>
    <i>
      <x v="8"/>
      <x v="47"/>
      <x v="2"/>
    </i>
    <i r="1">
      <x v="58"/>
      <x v="14"/>
    </i>
    <i r="1">
      <x v="136"/>
      <x v="16"/>
    </i>
    <i r="1">
      <x v="97"/>
      <x v="6"/>
    </i>
    <i r="1">
      <x v="126"/>
      <x v="2"/>
    </i>
    <i>
      <x v="9"/>
      <x v="47"/>
      <x v="3"/>
    </i>
    <i r="1">
      <x v="117"/>
      <x v="16"/>
    </i>
    <i r="1">
      <x v="136"/>
      <x v="17"/>
    </i>
    <i r="1">
      <x v="17"/>
      <x/>
    </i>
    <i r="1">
      <x v="122"/>
      <x v="16"/>
    </i>
    <i r="1">
      <x v="130"/>
      <x v="17"/>
    </i>
    <i r="1">
      <x v="121"/>
      <x v="17"/>
    </i>
    <i>
      <x v="10"/>
      <x v="124"/>
      <x/>
    </i>
    <i r="1">
      <x v="47"/>
      <x v="4"/>
    </i>
    <i r="1">
      <x v="14"/>
      <x v="17"/>
    </i>
    <i r="1">
      <x v="117"/>
      <x v="17"/>
    </i>
    <i r="1">
      <x v="17"/>
      <x v="1"/>
    </i>
    <i r="1">
      <x v="122"/>
      <x v="17"/>
    </i>
    <i r="1">
      <x v="130"/>
      <x v="18"/>
    </i>
    <i r="1">
      <x v="136"/>
      <x v="18"/>
    </i>
    <i r="1">
      <x v="63"/>
      <x v="2"/>
    </i>
    <i r="1">
      <x v="121"/>
      <x v="18"/>
    </i>
    <i>
      <x v="11"/>
      <x v="47"/>
      <x v="5"/>
    </i>
    <i r="1">
      <x v="14"/>
      <x v="18"/>
    </i>
    <i r="1">
      <x v="117"/>
      <x v="18"/>
    </i>
    <i r="1">
      <x v="136"/>
      <x v="19"/>
    </i>
    <i r="1">
      <x v="17"/>
      <x v="2"/>
    </i>
    <i r="1">
      <x v="102"/>
      <x v="3"/>
    </i>
    <i r="1">
      <x v="91"/>
      <x v="2"/>
    </i>
    <i r="1">
      <x v="122"/>
      <x v="18"/>
    </i>
    <i r="1">
      <x v="127"/>
      <x v="16"/>
    </i>
    <i r="1">
      <x v="121"/>
      <x v="19"/>
    </i>
    <i>
      <x v="12"/>
      <x v="124"/>
      <x v="2"/>
    </i>
    <i r="1">
      <x v="117"/>
      <x v="19"/>
    </i>
    <i r="1">
      <x v="130"/>
      <x v="20"/>
    </i>
    <i r="1">
      <x v="136"/>
      <x v="20"/>
    </i>
    <i r="1">
      <x v="104"/>
      <x v="19"/>
    </i>
    <i r="1">
      <x v="102"/>
      <x v="4"/>
    </i>
    <i r="1">
      <x v="122"/>
      <x v="19"/>
    </i>
    <i r="1">
      <x v="40"/>
      <x v="6"/>
    </i>
    <i r="1">
      <x v="14"/>
      <x v="19"/>
    </i>
    <i r="1">
      <x v="121"/>
      <x v="20"/>
    </i>
    <i>
      <x v="13"/>
      <x v="124"/>
      <x v="3"/>
    </i>
    <i r="1">
      <x v="14"/>
      <x v="20"/>
    </i>
    <i r="1">
      <x v="139"/>
      <x v="1"/>
    </i>
    <i r="1">
      <x v="52"/>
      <x v="8"/>
    </i>
    <i r="1">
      <x v="136"/>
      <x v="21"/>
    </i>
    <i r="1">
      <x v="130"/>
      <x v="21"/>
    </i>
    <i r="1">
      <x v="56"/>
      <x v="4"/>
    </i>
    <i r="1">
      <x v="57"/>
      <x v="17"/>
    </i>
    <i r="1">
      <x v="102"/>
      <x v="5"/>
    </i>
    <i r="1">
      <x v="122"/>
      <x v="20"/>
    </i>
    <i r="1">
      <x v="117"/>
      <x v="20"/>
    </i>
    <i>
      <x v="14"/>
      <x v="124"/>
      <x v="4"/>
    </i>
    <i r="1">
      <x v="117"/>
      <x v="21"/>
    </i>
    <i r="1">
      <x v="52"/>
      <x v="9"/>
    </i>
    <i r="1">
      <x v="112"/>
      <x/>
    </i>
    <i r="1">
      <x v="136"/>
      <x v="22"/>
    </i>
    <i r="1">
      <x v="14"/>
      <x v="21"/>
    </i>
    <i r="1">
      <x v="57"/>
      <x v="18"/>
    </i>
    <i r="1">
      <x v="122"/>
      <x v="21"/>
    </i>
    <i r="1">
      <x v="130"/>
      <x v="22"/>
    </i>
    <i>
      <x v="15"/>
      <x v="124"/>
      <x v="5"/>
    </i>
    <i r="1">
      <x v="119"/>
      <x v="1"/>
    </i>
    <i r="1">
      <x v="83"/>
      <x v="2"/>
    </i>
    <i r="1">
      <x v="117"/>
      <x v="22"/>
    </i>
    <i r="1">
      <x v="136"/>
      <x v="23"/>
    </i>
    <i r="1">
      <x v="14"/>
      <x v="22"/>
    </i>
    <i r="1">
      <x v="16"/>
      <x v="8"/>
    </i>
    <i r="1">
      <x v="57"/>
      <x v="19"/>
    </i>
    <i r="1">
      <x v="43"/>
      <x v="8"/>
    </i>
    <i r="1">
      <x v="81"/>
      <x/>
    </i>
    <i r="1">
      <x v="130"/>
      <x v="23"/>
    </i>
    <i r="1">
      <x v="104"/>
      <x v="22"/>
    </i>
    <i r="1">
      <x v="127"/>
      <x v="20"/>
    </i>
    <i>
      <x v="16"/>
      <x v="124"/>
      <x v="6"/>
    </i>
    <i r="1">
      <x v="16"/>
      <x v="9"/>
    </i>
    <i r="1">
      <x v="14"/>
      <x v="23"/>
    </i>
    <i r="1">
      <x v="47"/>
      <x v="8"/>
    </i>
    <i r="1">
      <x v="117"/>
      <x v="23"/>
    </i>
    <i r="1">
      <x v="57"/>
      <x v="20"/>
    </i>
    <i r="1">
      <x v="83"/>
      <x v="3"/>
    </i>
    <i r="1">
      <x v="136"/>
      <x v="24"/>
    </i>
    <i r="1">
      <x v="130"/>
      <x v="24"/>
    </i>
    <i r="1">
      <x v="133"/>
      <x v="8"/>
    </i>
    <i r="1">
      <x v="122"/>
      <x v="23"/>
    </i>
    <i r="1">
      <x v="116"/>
      <x v="24"/>
    </i>
    <i r="1">
      <x v="36"/>
      <x v="10"/>
    </i>
    <i>
      <x v="17"/>
      <x v="48"/>
      <x v="9"/>
    </i>
    <i r="1">
      <x v="16"/>
      <x v="10"/>
    </i>
    <i r="1">
      <x v="119"/>
      <x v="3"/>
    </i>
    <i r="1">
      <x v="58"/>
      <x v="22"/>
    </i>
    <i r="1">
      <x v="69"/>
      <x v="1"/>
    </i>
    <i r="1">
      <x v="47"/>
      <x v="9"/>
    </i>
    <i r="1">
      <x v="41"/>
      <x v="14"/>
    </i>
    <i r="1">
      <x v="14"/>
      <x v="24"/>
    </i>
    <i r="1">
      <x v="98"/>
      <x v="2"/>
    </i>
    <i r="1">
      <x v="57"/>
      <x v="21"/>
    </i>
    <i r="1">
      <x v="36"/>
      <x v="11"/>
    </i>
    <i r="1">
      <x v="111"/>
      <x v="3"/>
    </i>
    <i r="1">
      <x v="88"/>
      <x v="3"/>
    </i>
    <i r="1">
      <x v="122"/>
      <x v="24"/>
    </i>
    <i r="1">
      <x v="2"/>
      <x v="6"/>
    </i>
    <i r="1">
      <x v="97"/>
      <x v="13"/>
    </i>
    <i r="1">
      <x v="127"/>
      <x v="22"/>
    </i>
    <i r="1">
      <x v="117"/>
      <x v="24"/>
    </i>
    <i>
      <x v="18"/>
      <x v="60"/>
      <x v="6"/>
    </i>
    <i r="1">
      <x v="16"/>
      <x v="11"/>
    </i>
    <i r="1">
      <x v="119"/>
      <x v="4"/>
    </i>
    <i r="1">
      <x v="21"/>
      <x v="2"/>
    </i>
    <i r="1">
      <x v="38"/>
      <x v="6"/>
    </i>
    <i r="1">
      <x v="125"/>
      <x v="17"/>
    </i>
    <i r="1">
      <x v="98"/>
      <x v="3"/>
    </i>
    <i r="1">
      <x v="57"/>
      <x v="22"/>
    </i>
    <i r="1">
      <x v="103"/>
      <x v="3"/>
    </i>
    <i r="1">
      <x v="88"/>
      <x v="4"/>
    </i>
    <i r="1">
      <x v="48"/>
      <x v="10"/>
    </i>
    <i r="1">
      <x v="44"/>
      <x v="3"/>
    </i>
    <i r="1">
      <x v="70"/>
      <x v="3"/>
    </i>
    <i r="1">
      <x v="6"/>
      <x v="9"/>
    </i>
    <i r="1">
      <x v="58"/>
      <x v="23"/>
    </i>
    <i>
      <x v="19"/>
      <x v="47"/>
      <x v="11"/>
    </i>
    <i r="1">
      <x v="98"/>
      <x v="4"/>
    </i>
    <i r="1">
      <x v="125"/>
      <x v="18"/>
    </i>
    <i r="1">
      <x v="21"/>
      <x v="3"/>
    </i>
    <i r="1">
      <x v="88"/>
      <x v="5"/>
    </i>
    <i r="1">
      <x v="57"/>
      <x v="23"/>
    </i>
    <i r="1">
      <x v="81"/>
      <x v="4"/>
    </i>
    <i r="1">
      <x v="103"/>
      <x v="4"/>
    </i>
    <i r="1">
      <x v="141"/>
      <x/>
    </i>
    <i r="1">
      <x v="44"/>
      <x v="4"/>
    </i>
    <i r="1">
      <x v="72"/>
      <x v="8"/>
    </i>
    <i r="1">
      <x v="1"/>
      <x v="8"/>
    </i>
    <i>
      <x v="20"/>
      <x v="16"/>
      <x v="13"/>
    </i>
    <i r="1">
      <x v="10"/>
      <x v="2"/>
    </i>
    <i r="1">
      <x v="125"/>
      <x v="19"/>
    </i>
    <i r="1">
      <x v="47"/>
      <x v="12"/>
    </i>
    <i r="1">
      <x v="98"/>
      <x v="5"/>
    </i>
    <i r="1">
      <x v="35"/>
      <x v="12"/>
    </i>
    <i r="1">
      <x v="88"/>
      <x v="6"/>
    </i>
    <i r="1">
      <x v="81"/>
      <x v="5"/>
    </i>
    <i r="1">
      <x v="103"/>
      <x v="5"/>
    </i>
    <i r="1">
      <x v="11"/>
      <x v="8"/>
    </i>
    <i>
      <x v="21"/>
      <x v="69"/>
      <x v="5"/>
    </i>
    <i r="1">
      <x v="98"/>
      <x v="6"/>
    </i>
    <i r="1">
      <x v="109"/>
      <x v="10"/>
    </i>
    <i r="1">
      <x v="99"/>
      <x v="16"/>
    </i>
    <i r="1">
      <x v="125"/>
      <x v="20"/>
    </i>
    <i r="1">
      <x v="80"/>
      <x v="9"/>
    </i>
    <i r="1">
      <x v="85"/>
      <x v="12"/>
    </i>
    <i r="1">
      <x v="64"/>
      <x v="8"/>
    </i>
    <i r="1">
      <x v="81"/>
      <x v="6"/>
    </i>
    <i r="1">
      <x v="44"/>
      <x v="6"/>
    </i>
    <i r="1">
      <x v="115"/>
      <x v="17"/>
    </i>
    <i>
      <x v="22"/>
      <x v="60"/>
      <x v="8"/>
    </i>
    <i r="1">
      <x v="109"/>
      <x v="11"/>
    </i>
    <i r="1">
      <x v="69"/>
      <x v="6"/>
    </i>
    <i r="1">
      <x v="125"/>
      <x v="21"/>
    </i>
    <i r="1">
      <x v="85"/>
      <x v="13"/>
    </i>
    <i r="1">
      <x v="99"/>
      <x v="17"/>
    </i>
    <i>
      <x v="23"/>
      <x v="60"/>
      <x v="9"/>
    </i>
    <i r="1">
      <x v="15"/>
      <x v="1"/>
    </i>
    <i r="1">
      <x v="99"/>
      <x v="18"/>
    </i>
    <i r="1">
      <x v="109"/>
      <x v="12"/>
    </i>
    <i r="1">
      <x v="125"/>
      <x v="22"/>
    </i>
    <i r="1">
      <x v="86"/>
      <x v="16"/>
    </i>
    <i r="1">
      <x v="12"/>
      <x v="10"/>
    </i>
    <i r="1">
      <x v="5"/>
      <x v="9"/>
    </i>
    <i r="1">
      <x v="26"/>
      <x v="12"/>
    </i>
    <i>
      <x v="24"/>
      <x v="61"/>
      <x v="8"/>
    </i>
    <i r="1">
      <x v="15"/>
      <x v="2"/>
    </i>
    <i r="1">
      <x v="112"/>
      <x v="8"/>
    </i>
    <i r="1">
      <x v="66"/>
      <x v="8"/>
    </i>
    <i r="1">
      <x v="80"/>
      <x v="12"/>
    </i>
    <i r="1">
      <x v="111"/>
      <x v="8"/>
    </i>
    <i r="1">
      <x v="86"/>
      <x v="17"/>
    </i>
    <i r="1">
      <x v="101"/>
      <x v="7"/>
    </i>
    <i r="1">
      <x v="19"/>
      <x v="7"/>
    </i>
    <i r="1">
      <x v="26"/>
      <x v="13"/>
    </i>
    <i r="1">
      <x v="125"/>
      <x v="23"/>
    </i>
    <i>
      <x v="25"/>
      <x v="98"/>
      <x v="8"/>
    </i>
    <i r="1">
      <x v="9"/>
      <x v="4"/>
    </i>
    <i r="1">
      <x v="15"/>
      <x v="3"/>
    </i>
    <i r="1">
      <x v="61"/>
      <x v="9"/>
    </i>
    <i r="1">
      <x v="46"/>
      <x v="5"/>
    </i>
    <i r="1">
      <x v="99"/>
      <x v="20"/>
    </i>
    <i r="1">
      <x v="12"/>
      <x v="12"/>
    </i>
    <i r="1">
      <x v="81"/>
      <x v="8"/>
    </i>
    <i r="1">
      <x v="111"/>
      <x v="9"/>
    </i>
    <i r="1">
      <x v="39"/>
      <x v="14"/>
    </i>
    <i r="1">
      <x v="69"/>
      <x v="7"/>
    </i>
    <i r="1">
      <x v="110"/>
      <x v="11"/>
    </i>
    <i r="1">
      <x v="60"/>
      <x v="11"/>
    </i>
    <i>
      <x v="26"/>
      <x v="60"/>
      <x v="12"/>
    </i>
    <i r="1">
      <x v="61"/>
      <x v="10"/>
    </i>
    <i r="1">
      <x v="99"/>
      <x v="21"/>
    </i>
    <i r="1">
      <x v="38"/>
      <x v="12"/>
    </i>
    <i r="1">
      <x v="105"/>
      <x v="9"/>
    </i>
    <i r="1">
      <x v="46"/>
      <x v="6"/>
    </i>
    <i r="1">
      <x v="109"/>
      <x v="15"/>
    </i>
    <i r="1">
      <x v="64"/>
      <x v="13"/>
    </i>
    <i r="1">
      <x v="81"/>
      <x v="9"/>
    </i>
    <i r="1">
      <x v="23"/>
      <x v="13"/>
    </i>
    <i r="1">
      <x v="111"/>
      <x v="10"/>
    </i>
    <i>
      <x v="27"/>
      <x v="20"/>
      <x v="13"/>
    </i>
    <i r="1">
      <x v="98"/>
      <x v="10"/>
    </i>
    <i r="1">
      <x v="61"/>
      <x v="11"/>
    </i>
    <i r="1">
      <x v="118"/>
      <x v="13"/>
    </i>
    <i r="1">
      <x v="77"/>
      <x v="12"/>
    </i>
    <i r="1">
      <x v="99"/>
      <x v="22"/>
    </i>
    <i r="1">
      <x v="81"/>
      <x v="10"/>
    </i>
    <i r="1">
      <x v="71"/>
      <x v="13"/>
    </i>
    <i r="1">
      <x v="64"/>
      <x v="14"/>
    </i>
    <i r="1">
      <x v="115"/>
      <x v="23"/>
    </i>
    <i r="1">
      <x v="55"/>
      <x v="23"/>
    </i>
    <i r="1">
      <x v="23"/>
      <x v="14"/>
    </i>
    <i r="1">
      <x v="62"/>
      <x v="8"/>
    </i>
    <i r="1">
      <x v="74"/>
      <x v="10"/>
    </i>
    <i>
      <x v="28"/>
      <x v="129"/>
      <x v="6"/>
    </i>
    <i r="1">
      <x v="60"/>
      <x v="14"/>
    </i>
    <i r="1">
      <x v="118"/>
      <x v="14"/>
    </i>
    <i r="1">
      <x v="98"/>
      <x v="11"/>
    </i>
    <i r="1">
      <x v="74"/>
      <x v="11"/>
    </i>
    <i r="1">
      <x v="38"/>
      <x v="14"/>
    </i>
    <i r="1">
      <x v="77"/>
      <x v="13"/>
    </i>
    <i r="1">
      <x v="12"/>
      <x v="15"/>
    </i>
    <i r="1">
      <x v="81"/>
      <x v="11"/>
    </i>
    <i r="1">
      <x v="32"/>
      <x v="12"/>
    </i>
    <i r="1">
      <x v="18"/>
      <x v="13"/>
    </i>
    <i r="1">
      <x v="123"/>
      <x v="20"/>
    </i>
    <i>
      <x v="29"/>
      <x v="60"/>
      <x v="15"/>
    </i>
    <i r="1">
      <x v="61"/>
      <x v="13"/>
    </i>
    <i r="1">
      <x v="20"/>
      <x v="14"/>
    </i>
    <i r="1">
      <x v="112"/>
      <x v="13"/>
    </i>
    <i r="1">
      <x v="98"/>
      <x v="12"/>
    </i>
    <i r="1">
      <x v="118"/>
      <x v="15"/>
    </i>
    <i r="1">
      <x v="77"/>
      <x v="14"/>
    </i>
    <i r="1">
      <x v="99"/>
      <x v="24"/>
    </i>
    <i r="1">
      <x v="95"/>
      <x v="14"/>
    </i>
    <i r="1">
      <x v="123"/>
      <x v="21"/>
    </i>
    <i r="1">
      <x v="18"/>
      <x v="14"/>
    </i>
    <i r="1">
      <x v="82"/>
      <x v="7"/>
    </i>
    <i>
      <x v="30"/>
      <x v="135"/>
      <x v="3"/>
    </i>
    <i r="1">
      <x v="61"/>
      <x v="14"/>
    </i>
    <i r="1">
      <x v="98"/>
      <x v="13"/>
    </i>
    <i r="1">
      <x v="77"/>
      <x v="15"/>
    </i>
    <i r="1">
      <x v="64"/>
      <x v="16"/>
    </i>
    <i r="1">
      <x v="81"/>
      <x v="13"/>
    </i>
    <i r="1">
      <x v="95"/>
      <x v="15"/>
    </i>
    <i r="1">
      <x v="18"/>
      <x v="15"/>
    </i>
    <i r="1">
      <x v="29"/>
      <x v="6"/>
    </i>
    <i r="1">
      <x/>
      <x v="14"/>
    </i>
    <i r="1">
      <x v="32"/>
      <x v="14"/>
    </i>
    <i>
      <x v="31"/>
      <x v="60"/>
      <x v="16"/>
    </i>
    <i r="1">
      <x v="78"/>
      <x v="16"/>
    </i>
    <i r="1">
      <x v="98"/>
      <x v="14"/>
    </i>
    <i r="1">
      <x v="129"/>
      <x v="7"/>
    </i>
    <i r="1">
      <x v="42"/>
      <x v="14"/>
    </i>
    <i r="1">
      <x v="64"/>
      <x v="17"/>
    </i>
    <i r="1">
      <x v="81"/>
      <x v="14"/>
    </i>
    <i r="1">
      <x v="24"/>
      <x v="3"/>
    </i>
    <i r="1">
      <x v="32"/>
      <x v="15"/>
    </i>
    <i>
      <x v="32"/>
      <x v="60"/>
      <x v="17"/>
    </i>
    <i r="1">
      <x v="118"/>
      <x v="17"/>
    </i>
    <i r="1">
      <x v="129"/>
      <x v="8"/>
    </i>
    <i r="1">
      <x v="98"/>
      <x v="15"/>
    </i>
    <i r="1">
      <x v="64"/>
      <x v="18"/>
    </i>
    <i r="1">
      <x v="81"/>
      <x v="15"/>
    </i>
    <i r="1">
      <x v="73"/>
      <x v="24"/>
    </i>
    <i r="1">
      <x v="22"/>
      <x v="5"/>
    </i>
    <i r="1">
      <x v="123"/>
      <x v="24"/>
    </i>
    <i r="1">
      <x v="78"/>
      <x v="17"/>
    </i>
    <i>
      <x v="33"/>
      <x v="60"/>
      <x v="18"/>
    </i>
    <i r="1">
      <x v="118"/>
      <x v="18"/>
    </i>
    <i r="1">
      <x v="78"/>
      <x v="18"/>
    </i>
    <i r="1">
      <x v="45"/>
      <x v="23"/>
    </i>
    <i r="1">
      <x v="51"/>
      <x v="14"/>
    </i>
    <i r="1">
      <x v="67"/>
      <x v="23"/>
    </i>
    <i r="1">
      <x v="76"/>
      <x v="16"/>
    </i>
    <i r="1">
      <x v="65"/>
      <x v="23"/>
    </i>
    <i r="1">
      <x v="113"/>
      <x v="14"/>
    </i>
    <i>
      <x v="34"/>
      <x v="98"/>
      <x v="16"/>
    </i>
    <i r="1">
      <x v="118"/>
      <x v="19"/>
    </i>
    <i r="1">
      <x v="7"/>
      <x v="9"/>
    </i>
    <i r="1">
      <x v="45"/>
      <x v="24"/>
    </i>
    <i r="1">
      <x v="51"/>
      <x v="15"/>
    </i>
    <i r="1">
      <x v="32"/>
      <x v="17"/>
    </i>
    <i r="1">
      <x/>
      <x v="17"/>
    </i>
    <i r="1">
      <x v="8"/>
      <x v="9"/>
    </i>
    <i r="1">
      <x v="29"/>
      <x v="8"/>
    </i>
    <i>
      <x v="35"/>
      <x v="59"/>
      <x v="15"/>
    </i>
    <i r="1">
      <x v="98"/>
      <x v="17"/>
    </i>
    <i r="1">
      <x v="118"/>
      <x v="20"/>
    </i>
    <i r="1">
      <x v="31"/>
      <x v="24"/>
    </i>
    <i r="1">
      <x v="28"/>
      <x v="24"/>
    </i>
    <i r="1">
      <x v="81"/>
      <x v="17"/>
    </i>
    <i r="1">
      <x v="32"/>
      <x v="18"/>
    </i>
    <i r="1">
      <x/>
      <x v="18"/>
    </i>
    <i>
      <x v="36"/>
      <x v="98"/>
      <x v="18"/>
    </i>
    <i r="1">
      <x v="118"/>
      <x v="21"/>
    </i>
    <i r="1">
      <x v="25"/>
      <x v="3"/>
    </i>
    <i r="1">
      <x v="106"/>
      <x v="14"/>
    </i>
    <i r="1">
      <x v="81"/>
      <x v="18"/>
    </i>
    <i r="1">
      <x v="32"/>
      <x v="19"/>
    </i>
    <i>
      <x v="37"/>
      <x v="118"/>
      <x v="22"/>
    </i>
    <i r="1">
      <x v="98"/>
      <x v="19"/>
    </i>
    <i r="1">
      <x v="3"/>
      <x v="14"/>
    </i>
    <i r="1">
      <x v="89"/>
      <x v="14"/>
    </i>
    <i r="1">
      <x v="25"/>
      <x v="4"/>
    </i>
    <i r="1">
      <x v="13"/>
      <x v="17"/>
    </i>
    <i r="1">
      <x v="51"/>
      <x v="17"/>
    </i>
    <i r="1">
      <x v="81"/>
      <x v="19"/>
    </i>
    <i r="1">
      <x v="32"/>
      <x v="20"/>
    </i>
    <i>
      <x v="38"/>
      <x v="107"/>
      <x v="13"/>
    </i>
    <i r="1">
      <x v="118"/>
      <x v="23"/>
    </i>
    <i r="1">
      <x v="59"/>
      <x v="17"/>
    </i>
    <i r="1">
      <x v="60"/>
      <x v="23"/>
    </i>
    <i r="1">
      <x v="138"/>
      <x v="1"/>
    </i>
    <i r="1">
      <x v="25"/>
      <x v="5"/>
    </i>
    <i r="1">
      <x v="81"/>
      <x v="20"/>
    </i>
    <i r="1">
      <x v="13"/>
      <x v="18"/>
    </i>
    <i r="1">
      <x v="89"/>
      <x v="15"/>
    </i>
    <i r="1">
      <x v="32"/>
      <x v="21"/>
    </i>
    <i>
      <x v="39"/>
      <x v="107"/>
      <x v="14"/>
    </i>
    <i r="1">
      <x v="128"/>
      <x v="14"/>
    </i>
    <i r="1">
      <x v="142"/>
      <x/>
    </i>
    <i r="1">
      <x v="118"/>
      <x v="24"/>
    </i>
    <i r="1">
      <x v="81"/>
      <x v="21"/>
    </i>
    <i r="1">
      <x/>
      <x v="22"/>
    </i>
    <i r="1">
      <x v="13"/>
      <x v="19"/>
    </i>
    <i>
      <x v="40"/>
      <x v="128"/>
      <x v="15"/>
    </i>
    <i>
      <x v="41"/>
      <x v="140"/>
      <x v="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Veterán" fld="47" subtotal="max" baseField="0" baseItem="41"/>
    <dataField name="Body " fld="36" subtotal="max" baseField="0" baseItem="41"/>
    <dataField name="100m " fld="2" subtotal="min" baseField="0" baseItem="0" numFmtId="2"/>
    <dataField name="Dálka " fld="4" subtotal="max" baseField="0" baseItem="0"/>
    <dataField name="Koule " fld="6" subtotal="max" baseField="0" baseItem="0" numFmtId="2"/>
    <dataField name="Výška " fld="8" subtotal="max" baseField="0" baseItem="0"/>
    <dataField name="400m " fld="10" subtotal="min" baseField="0" baseItem="0" numFmtId="2"/>
    <dataField name="Překážky " fld="12" subtotal="min" baseField="0" baseItem="0" numFmtId="2"/>
    <dataField name="Disk " fld="14" subtotal="max" baseField="0" baseItem="0" numFmtId="2"/>
    <dataField name="Tyčka " fld="16" subtotal="max" baseField="0" baseItem="0"/>
    <dataField name="Oštěp " fld="18" subtotal="max" baseField="0" baseItem="0" numFmtId="2"/>
    <dataField name="1500m " fld="20" subtotal="min" baseField="0" baseItem="0" numFmtId="164"/>
  </dataFields>
  <formats count="51">
    <format dxfId="368">
      <pivotArea type="all" dataOnly="0" outline="0" fieldPosition="0"/>
    </format>
    <format dxfId="367">
      <pivotArea grandRow="1" outline="0" fieldPosition="0"/>
    </format>
    <format dxfId="366">
      <pivotArea dataOnly="0" labelOnly="1" grandRow="1" outline="0" fieldPosition="0"/>
    </format>
    <format dxfId="365">
      <pivotArea field="0" type="button" dataOnly="0" labelOnly="1" outline="0" axis="axisRow" fieldPosition="1"/>
    </format>
    <format dxfId="364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3">
      <pivotArea grandRow="1" outline="0" fieldPosition="0"/>
    </format>
    <format dxfId="362">
      <pivotArea dataOnly="0" labelOnly="1" grandRow="1" outline="0" fieldPosition="0"/>
    </format>
    <format dxfId="361">
      <pivotArea type="all" dataOnly="0" outline="0" fieldPosition="0"/>
    </format>
    <format dxfId="360">
      <pivotArea outline="0" fieldPosition="0">
        <references count="1">
          <reference field="4294967294" count="1">
            <x v="2"/>
          </reference>
        </references>
      </pivotArea>
    </format>
    <format dxfId="359">
      <pivotArea outline="0" fieldPosition="0">
        <references count="1">
          <reference field="4294967294" count="1">
            <x v="4"/>
          </reference>
        </references>
      </pivotArea>
    </format>
    <format dxfId="358">
      <pivotArea outline="0" fieldPosition="0">
        <references count="1">
          <reference field="4294967294" count="1">
            <x v="6"/>
          </reference>
        </references>
      </pivotArea>
    </format>
    <format dxfId="357">
      <pivotArea outline="0" fieldPosition="0">
        <references count="1">
          <reference field="4294967294" count="1">
            <x v="7"/>
          </reference>
        </references>
      </pivotArea>
    </format>
    <format dxfId="356">
      <pivotArea outline="0" fieldPosition="0">
        <references count="1">
          <reference field="4294967294" count="1">
            <x v="8"/>
          </reference>
        </references>
      </pivotArea>
    </format>
    <format dxfId="355">
      <pivotArea outline="0" fieldPosition="0">
        <references count="1">
          <reference field="4294967294" count="1">
            <x v="10"/>
          </reference>
        </references>
      </pivotArea>
    </format>
    <format dxfId="354">
      <pivotArea outline="0" fieldPosition="0"/>
    </format>
    <format dxfId="353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2">
      <pivotArea field="23" type="button" dataOnly="0" labelOnly="1" outline="0" axis="axisRow" fieldPosition="2"/>
    </format>
    <format dxfId="351">
      <pivotArea field="-2" type="button" dataOnly="0" labelOnly="1" outline="0" axis="axisCol" fieldPosition="0"/>
    </format>
    <format dxfId="350">
      <pivotArea outline="0" fieldPosition="0">
        <references count="1">
          <reference field="4294967294" count="1" selected="0">
            <x v="0"/>
          </reference>
        </references>
      </pivotArea>
    </format>
    <format dxfId="349">
      <pivotArea field="-2" type="button" dataOnly="0" labelOnly="1" outline="0" axis="axisCol" fieldPosition="0"/>
    </format>
    <format dxfId="3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7">
      <pivotArea outline="0" fieldPosition="0">
        <references count="1">
          <reference field="4294967294" count="1" selected="0">
            <x v="0"/>
          </reference>
        </references>
      </pivotArea>
    </format>
    <format dxfId="346">
      <pivotArea field="-2" type="button" dataOnly="0" labelOnly="1" outline="0" axis="axisCol" fieldPosition="0"/>
    </format>
    <format dxfId="3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4">
      <pivotArea type="topRight" dataOnly="0" labelOnly="1" outline="0" offset="K1" fieldPosition="0"/>
    </format>
    <format dxfId="343">
      <pivotArea type="topRight" dataOnly="0" labelOnly="1" outline="0" offset="L1" fieldPosition="0"/>
    </format>
    <format dxfId="342">
      <pivotArea type="all" dataOnly="0" outline="0" fieldPosition="0"/>
    </format>
    <format dxfId="341">
      <pivotArea field="24" type="button" dataOnly="0" labelOnly="1" outline="0" axis="axisRow" fieldPosition="0"/>
    </format>
    <format dxfId="3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9">
      <pivotArea type="all" dataOnly="0" outline="0" fieldPosition="0"/>
    </format>
    <format dxfId="338">
      <pivotArea type="topRight" dataOnly="0" labelOnly="1" outline="0" offset="L1" fieldPosition="0"/>
    </format>
    <format dxfId="337">
      <pivotArea outline="0" fieldPosition="0">
        <references count="1">
          <reference field="4294967294" count="1" selected="0">
            <x v="0"/>
          </reference>
        </references>
      </pivotArea>
    </format>
    <format dxfId="336">
      <pivotArea field="-2" type="button" dataOnly="0" labelOnly="1" outline="0" axis="axisCol" fieldPosition="0"/>
    </format>
    <format dxfId="3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4">
      <pivotArea type="topRight" dataOnly="0" labelOnly="1" outline="0" offset="A1" fieldPosition="0"/>
    </format>
    <format dxfId="333">
      <pivotArea field="0" type="button" dataOnly="0" labelOnly="1" outline="0" axis="axisRow" fieldPosition="1"/>
    </format>
    <format dxfId="332">
      <pivotArea field="23" type="button" dataOnly="0" labelOnly="1" outline="0" axis="axisRow" fieldPosition="2"/>
    </format>
    <format dxfId="331">
      <pivotArea field="24" type="button" dataOnly="0" labelOnly="1" outline="0" axis="axisRow" fieldPosition="0"/>
    </format>
    <format dxfId="33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9">
      <pivotArea field="23" type="button" dataOnly="0" labelOnly="1" outline="0" axis="axisRow" fieldPosition="2"/>
    </format>
    <format dxfId="328">
      <pivotArea field="24" type="button" dataOnly="0" labelOnly="1" outline="0" axis="axisRow" fieldPosition="0"/>
    </format>
    <format dxfId="327">
      <pivotArea field="0" type="button" dataOnly="0" labelOnly="1" outline="0" axis="axisRow" fieldPosition="1"/>
    </format>
    <format dxfId="3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5">
      <pivotArea outline="0" fieldPosition="0">
        <references count="1">
          <reference field="4294967294" count="1" selected="0">
            <x v="1"/>
          </reference>
        </references>
      </pivotArea>
    </format>
    <format dxfId="32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3">
      <pivotArea outline="0" fieldPosition="0">
        <references count="1">
          <reference field="4294967294" count="1" selected="0">
            <x v="1"/>
          </reference>
        </references>
      </pivotArea>
    </format>
    <format dxfId="3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1">
      <pivotArea dataOnly="0" labelOnly="1" outline="0" fieldPosition="0">
        <references count="1">
          <reference field="24" count="0"/>
        </references>
      </pivotArea>
    </format>
    <format dxfId="320">
      <pivotArea dataOnly="0" labelOnly="1" grandRow="1" outline="0" fieldPosition="0"/>
    </format>
    <format dxfId="319">
      <pivotArea dataOnly="0" labelOnly="1" outline="0" fieldPosition="0">
        <references count="1">
          <reference field="24" count="0"/>
        </references>
      </pivotArea>
    </format>
    <format dxfId="318">
      <pivotArea dataOnly="0" labelOnly="1" grandRow="1" outline="0" fieldPosition="0"/>
    </format>
  </formats>
  <conditionalFormats count="36"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1" selected="0">
              <x v="10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1" selected="0">
              <x v="9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1" selected="0">
              <x v="7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1" selected="0">
              <x v="6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1" selected="0">
              <x v="4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1" selected="0">
              <x v="3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14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17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18">
      <pivotAreas count="1">
        <pivotArea type="data" outline="0" collapsedLevelsAreSubtotals="1" fieldPosition="0">
          <references count="2">
            <reference field="4294967294" count="1" selected="0">
              <x v="10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19">
      <pivotAreas count="1">
        <pivotArea type="data" outline="0" collapsedLevelsAreSubtotals="1" fieldPosition="0">
          <references count="2">
            <reference field="4294967294" count="1" selected="0">
              <x v="9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20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21">
      <pivotAreas count="1">
        <pivotArea type="data" outline="0" collapsedLevelsAreSubtotals="1" fieldPosition="0">
          <references count="2">
            <reference field="4294967294" count="1" selected="0">
              <x v="7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22">
      <pivotAreas count="1">
        <pivotArea type="data" outline="0" collapsedLevelsAreSubtotals="1" fieldPosition="0">
          <references count="2">
            <reference field="4294967294" count="1" selected="0">
              <x v="6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23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24">
      <pivotAreas count="1">
        <pivotArea type="data" outline="0" collapsedLevelsAreSubtotals="1" fieldPosition="0">
          <references count="2">
            <reference field="4294967294" count="1" selected="0">
              <x v="4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25">
      <pivotAreas count="1">
        <pivotArea type="data" outline="0" collapsedLevelsAreSubtotals="1" fieldPosition="0">
          <references count="2">
            <reference field="4294967294" count="1" selected="0">
              <x v="3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26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27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priority="28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type="all" priority="30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type="all" priority="29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type="all" priority="40">
      <pivotAreas count="1">
        <pivotArea type="data" outline="0" collapsedLevelsAreSubtotals="1" fieldPosition="0">
          <references count="2">
            <reference field="4294967294" count="1" selected="0">
              <x v="11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type="all" priority="39">
      <pivotAreas count="1">
        <pivotArea type="data" outline="0" collapsedLevelsAreSubtotals="1" fieldPosition="0">
          <references count="2">
            <reference field="4294967294" count="1" selected="0">
              <x v="10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type="all" priority="38">
      <pivotAreas count="1">
        <pivotArea type="data" outline="0" collapsedLevelsAreSubtotals="1" fieldPosition="0">
          <references count="2">
            <reference field="4294967294" count="1" selected="0">
              <x v="9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type="all" priority="37">
      <pivotAreas count="1">
        <pivotArea type="data" outline="0" collapsedLevelsAreSubtotals="1" fieldPosition="0">
          <references count="2">
            <reference field="4294967294" count="1" selected="0">
              <x v="8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type="all" priority="36">
      <pivotAreas count="1">
        <pivotArea type="data" outline="0" collapsedLevelsAreSubtotals="1" fieldPosition="0">
          <references count="2">
            <reference field="4294967294" count="1" selected="0">
              <x v="7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type="all" priority="35">
      <pivotAreas count="1">
        <pivotArea type="data" outline="0" collapsedLevelsAreSubtotals="1" fieldPosition="0">
          <references count="2">
            <reference field="4294967294" count="1" selected="0">
              <x v="6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type="all" priority="34">
      <pivotAreas count="1">
        <pivotArea type="data" outline="0" collapsedLevelsAreSubtotals="1" fieldPosition="0">
          <references count="2">
            <reference field="4294967294" count="1" selected="0">
              <x v="5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type="all" priority="33">
      <pivotAreas count="1">
        <pivotArea type="data" outline="0" collapsedLevelsAreSubtotals="1" fieldPosition="0">
          <references count="2">
            <reference field="4294967294" count="1" selected="0">
              <x v="4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type="all" priority="32">
      <pivotAreas count="1">
        <pivotArea type="data" outline="0" collapsedLevelsAreSubtotals="1" fieldPosition="0">
          <references count="2">
            <reference field="4294967294" count="1" selected="0">
              <x v="3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  <conditionalFormat type="all" priority="3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109" selected="0">
              <x v="0"/>
              <x v="1"/>
              <x v="3"/>
              <x v="4"/>
              <x v="5"/>
              <x v="6"/>
              <x v="7"/>
              <x v="8"/>
              <x v="11"/>
              <x v="12"/>
              <x v="13"/>
              <x v="14"/>
              <x v="16"/>
              <x v="18"/>
              <x v="20"/>
              <x v="23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5"/>
              <x v="47"/>
              <x v="48"/>
              <x v="49"/>
              <x v="50"/>
              <x v="51"/>
              <x v="52"/>
              <x v="53"/>
              <x v="54"/>
              <x v="55"/>
              <x v="57"/>
              <x v="58"/>
              <x v="59"/>
              <x v="60"/>
              <x v="61"/>
              <x v="62"/>
              <x v="64"/>
              <x v="65"/>
              <x v="66"/>
              <x v="67"/>
              <x v="68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4"/>
              <x v="85"/>
              <x v="86"/>
              <x v="87"/>
              <x v="89"/>
              <x v="90"/>
              <x v="92"/>
              <x v="93"/>
              <x v="94"/>
              <x v="95"/>
              <x v="96"/>
              <x v="97"/>
              <x v="98"/>
              <x v="99"/>
              <x v="100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21"/>
              <x v="122"/>
              <x v="123"/>
              <x v="125"/>
              <x v="127"/>
              <x v="128"/>
              <x v="129"/>
              <x v="130"/>
              <x v="131"/>
              <x v="132"/>
              <x v="133"/>
              <x v="134"/>
              <x v="136"/>
              <x v="137"/>
            </reference>
          </references>
        </pivotArea>
      </pivotAreas>
    </conditionalFormat>
  </conditionalFormats>
  <pivotTableStyleInfo name="PivotStyleLight2" showRowHeaders="0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7C92CF-896F-4620-89B3-75AA98FFC171}" name="Kontingenční tabulka2" cacheId="5" applyNumberFormats="0" applyBorderFormats="0" applyFontFormats="0" applyPatternFormats="0" applyAlignmentFormats="0" applyWidthHeightFormats="1" dataCaption="Hodnoty" updatedVersion="8" minRefreshableVersion="3" useAutoFormatting="1" itemPrintTitles="1" createdVersion="4" indent="0" outline="1" outlineData="1" multipleFieldFilters="0" chartFormat="2">
  <location ref="A3:K14" firstHeaderRow="0" firstDataRow="1" firstDataCol="1" rowPageCount="1" colPageCount="1"/>
  <pivotFields count="49">
    <pivotField axis="axisPage" showAll="0">
      <items count="1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39"/>
        <item x="140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38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41"/>
        <item x="142"/>
        <item t="default"/>
      </items>
    </pivotField>
    <pivotField showAll="0"/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6">
        <item x="0"/>
        <item x="9"/>
        <item x="8"/>
        <item x="7"/>
        <item x="6"/>
        <item x="5"/>
        <item x="4"/>
        <item x="3"/>
        <item x="2"/>
        <item x="1"/>
        <item x="14"/>
        <item x="18"/>
        <item x="22"/>
        <item x="21"/>
        <item x="20"/>
        <item x="19"/>
        <item x="11"/>
        <item x="13"/>
        <item x="12"/>
        <item x="17"/>
        <item x="16"/>
        <item x="10"/>
        <item x="15"/>
        <item x="23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3"/>
  </rowFields>
  <rowItems count="11">
    <i>
      <x v="12"/>
    </i>
    <i>
      <x v="13"/>
    </i>
    <i>
      <x v="15"/>
    </i>
    <i>
      <x v="16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item="92" hier="-1"/>
  </pageFields>
  <dataFields count="10">
    <dataField name="100m " fld="37" subtotal="max" baseField="23" baseItem="0"/>
    <dataField name="dálka " fld="38" subtotal="max" baseField="23" baseItem="0"/>
    <dataField name="koule " fld="39" subtotal="max" baseField="23" baseItem="0"/>
    <dataField name="výška " fld="40" baseField="23" baseItem="0"/>
    <dataField name="400m " fld="41" subtotal="max" baseField="23" baseItem="0"/>
    <dataField name="překážky " fld="42" subtotal="max" baseField="23" baseItem="0"/>
    <dataField name="tyčka " fld="44" baseField="23" baseItem="0"/>
    <dataField name="disk " fld="43" baseField="23" baseItem="0"/>
    <dataField name="oštěp " fld="45" baseField="23" baseItem="0"/>
    <dataField name="1500m " fld="46" baseField="23" baseItem="0"/>
  </dataFields>
  <chartFormats count="10"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istorie" displayName="historie" ref="A1:AW386" totalsRowShown="0" headerRowDxfId="317" dataDxfId="316" tableBorderDxfId="315">
  <autoFilter ref="A1:AW386" xr:uid="{00000000-0009-0000-0100-000001000000}"/>
  <sortState xmlns:xlrd2="http://schemas.microsoft.com/office/spreadsheetml/2017/richdata2" ref="A2:AW371">
    <sortCondition ref="A2:A371"/>
    <sortCondition descending="1" ref="X2:X371"/>
  </sortState>
  <tableColumns count="49">
    <tableColumn id="1" xr3:uid="{00000000-0010-0000-0000-000001000000}" name="Jméno a příjmení" dataDxfId="314"/>
    <tableColumn id="2" xr3:uid="{00000000-0010-0000-0000-000002000000}" name="Ročník" dataDxfId="313"/>
    <tableColumn id="3" xr3:uid="{00000000-0010-0000-0000-000003000000}" name="100m" dataDxfId="312"/>
    <tableColumn id="4" xr3:uid="{00000000-0010-0000-0000-000004000000}" name="Body1" dataDxfId="311"/>
    <tableColumn id="5" xr3:uid="{00000000-0010-0000-0000-000005000000}" name="Dálka" dataDxfId="310"/>
    <tableColumn id="6" xr3:uid="{00000000-0010-0000-0000-000006000000}" name="Body2" dataDxfId="309"/>
    <tableColumn id="7" xr3:uid="{00000000-0010-0000-0000-000007000000}" name="Koule" dataDxfId="308"/>
    <tableColumn id="8" xr3:uid="{00000000-0010-0000-0000-000008000000}" name="Body3" dataDxfId="307"/>
    <tableColumn id="9" xr3:uid="{00000000-0010-0000-0000-000009000000}" name="Výška" dataDxfId="306"/>
    <tableColumn id="10" xr3:uid="{00000000-0010-0000-0000-00000A000000}" name="Body4" dataDxfId="305"/>
    <tableColumn id="11" xr3:uid="{00000000-0010-0000-0000-00000B000000}" name="400m" dataDxfId="304"/>
    <tableColumn id="12" xr3:uid="{00000000-0010-0000-0000-00000C000000}" name="Body5" dataDxfId="303"/>
    <tableColumn id="13" xr3:uid="{00000000-0010-0000-0000-00000D000000}" name="Překážky" dataDxfId="302"/>
    <tableColumn id="14" xr3:uid="{00000000-0010-0000-0000-00000E000000}" name="Body6" dataDxfId="301"/>
    <tableColumn id="15" xr3:uid="{00000000-0010-0000-0000-00000F000000}" name="Disk" dataDxfId="300"/>
    <tableColumn id="16" xr3:uid="{00000000-0010-0000-0000-000010000000}" name="Body7" dataDxfId="299"/>
    <tableColumn id="17" xr3:uid="{00000000-0010-0000-0000-000011000000}" name="Tyčka" dataDxfId="298"/>
    <tableColumn id="18" xr3:uid="{00000000-0010-0000-0000-000012000000}" name="Body8" dataDxfId="297"/>
    <tableColumn id="19" xr3:uid="{00000000-0010-0000-0000-000013000000}" name="Oštěp" dataDxfId="296"/>
    <tableColumn id="20" xr3:uid="{00000000-0010-0000-0000-000014000000}" name="Body9" dataDxfId="295"/>
    <tableColumn id="21" xr3:uid="{00000000-0010-0000-0000-000015000000}" name="1500m" dataDxfId="294"/>
    <tableColumn id="22" xr3:uid="{00000000-0010-0000-0000-000016000000}" name="Body10" dataDxfId="293"/>
    <tableColumn id="23" xr3:uid="{00000000-0010-0000-0000-000017000000}" name="Body" dataDxfId="292"/>
    <tableColumn id="24" xr3:uid="{00000000-0010-0000-0000-000018000000}" name="Rok" dataDxfId="291"/>
    <tableColumn id="48" xr3:uid="{00000000-0010-0000-0000-000030000000}" name="Věk" dataDxfId="290">
      <calculatedColumnFormula>IF(historie[[#This Row],[Ročník]]&lt;&gt;0,historie[[#This Row],[Rok]]-historie[[#This Row],[Ročník]],"")</calculatedColumnFormula>
    </tableColumn>
    <tableColumn id="25" xr3:uid="{00000000-0010-0000-0000-000019000000}" name="Veteran" dataDxfId="289">
      <calculatedColumnFormula>IF(AND(historie[[#This Row],[Ročník]]&lt;&gt;"",FLOOR(historie[[#This Row],[Rok]]-historie[[#This Row],[Ročník]],5)&gt;=35),FLOOR(historie[[#This Row],[Rok]]-historie[[#This Row],[Ročník]],5),0)</calculatedColumnFormula>
    </tableColumn>
    <tableColumn id="26" xr3:uid="{00000000-0010-0000-0000-00001A000000}" name="100m_body" dataDxfId="288">
      <calculatedColumnFormula>IF(OR(historie[[#This Row],[100m]]&gt;b_1_m-k_1_m*měření,historie[[#This Row],[100m]]=""),0,ROUNDDOWN(a_1_m*(b_1_m-k_1_m*měření-historie[[#This Row],[100m]])^c_1_m,0))</calculatedColumnFormula>
    </tableColumn>
    <tableColumn id="27" xr3:uid="{00000000-0010-0000-0000-00001B000000}" name="dálka_body" dataDxfId="287">
      <calculatedColumnFormula>IF(OR(historie[[#This Row],[Dálka]]&lt;b_2_m,historie[[#This Row],[Dálka]]=""),0,ROUNDDOWN(a_2_m*(historie[[#This Row],[Dálka]]-b_2_m)^c_2_m,0))</calculatedColumnFormula>
    </tableColumn>
    <tableColumn id="28" xr3:uid="{00000000-0010-0000-0000-00001C000000}" name="koule_body" dataDxfId="286">
      <calculatedColumnFormula>IF(OR(historie[[#This Row],[Koule]]&lt;b_3_m,historie[[#This Row],[Koule]]=""),0,ROUNDDOWN(a_3_m*(historie[[#This Row],[Koule]]-b_3_m)^c_3_m,0))</calculatedColumnFormula>
    </tableColumn>
    <tableColumn id="29" xr3:uid="{00000000-0010-0000-0000-00001D000000}" name="výška_body" dataDxfId="285">
      <calculatedColumnFormula>IF(OR(historie[[#This Row],[Výška]]&lt;b_4_m,historie[[#This Row],[Výška]]=""),0,ROUNDDOWN(a_4_m*(historie[[#This Row],[Výška]]-b_4_m)^c_4_m,0))</calculatedColumnFormula>
    </tableColumn>
    <tableColumn id="30" xr3:uid="{00000000-0010-0000-0000-00001E000000}" name="400m_body" dataDxfId="284">
      <calculatedColumnFormula>IF(OR(historie[[#This Row],[400m]]&gt;b_5_m-k_5_m*měření,historie[[#This Row],[400m]]=""),0,ROUNDDOWN(a_5_m*(b_5_m-k_5_m*měření-historie[[#This Row],[400m]])^c_5_m,0))</calculatedColumnFormula>
    </tableColumn>
    <tableColumn id="31" xr3:uid="{00000000-0010-0000-0000-00001F000000}" name="překážky_body" dataDxfId="283">
      <calculatedColumnFormula>IF(OR(historie[[#This Row],[Překážky]]&gt;b_6_m-k_6_m*měření,historie[[#This Row],[Překážky]]=""),0,ROUNDDOWN(a_6_m*(b_6_m-k_6_m*měření-historie[[#This Row],[Překážky]])^c_6_m,0))</calculatedColumnFormula>
    </tableColumn>
    <tableColumn id="32" xr3:uid="{00000000-0010-0000-0000-000020000000}" name="disk_body" dataDxfId="282">
      <calculatedColumnFormula>IF(OR(historie[[#This Row],[Disk]]&lt;b_7_m,historie[[#This Row],[Disk]]=""),0,ROUNDDOWN(a_7_m*(historie[[#This Row],[Disk]]-b_7_m)^c_7_m,0))</calculatedColumnFormula>
    </tableColumn>
    <tableColumn id="33" xr3:uid="{00000000-0010-0000-0000-000021000000}" name="tyčka_body" dataDxfId="281">
      <calculatedColumnFormula>IF(OR(historie[[#This Row],[Tyčka]]&lt;b_8_m,historie[[#This Row],[Tyčka]]=""),0,ROUNDDOWN(a_8_m*(historie[[#This Row],[Tyčka]]-b_8_m)^c_8_m,0))</calculatedColumnFormula>
    </tableColumn>
    <tableColumn id="34" xr3:uid="{00000000-0010-0000-0000-000022000000}" name="oštěp_body" dataDxfId="280">
      <calculatedColumnFormula>IF(OR(historie[[#This Row],[Oštěp]]&lt;b_9_m,historie[[#This Row],[Oštěp]]=""),0,ROUNDDOWN(a_9_m*(historie[[#This Row],[Oštěp]]-b_9_m)^c_9_m,0))</calculatedColumnFormula>
    </tableColumn>
    <tableColumn id="35" xr3:uid="{00000000-0010-0000-0000-000023000000}" name="1500m_body" dataDxfId="279">
      <calculatedColumnFormula>IF(OR(historie[[#This Row],[1500m]]*24*60*60&gt;b_10_m,historie[[#This Row],[1500m]]=""),0,ROUNDDOWN(a_10_m*(b_10_m-historie[[#This Row],[1500m]]*24*60*60)^c_10_m,0))</calculatedColumnFormula>
    </tableColumn>
    <tableColumn id="36" xr3:uid="{00000000-0010-0000-0000-000024000000}" name="celkem_body" dataDxfId="278">
      <calculatedColumnFormula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calculatedColumnFormula>
    </tableColumn>
    <tableColumn id="37" xr3:uid="{00000000-0010-0000-0000-000025000000}" name="100m_body_v" dataDxfId="277">
      <calculatedColumnFormula>IF(OR(historie[[#This Row],[100m]]&gt;b_1_m-k_1_m*měření,historie[[#This Row],[100m]]=""),0,ROUNDDOWN(a_1_m*(b_1_m-k_1_m*měření-CEILING(historie[[#This Row],[100m]]*VLOOKUP(historie[[#This Row],[Veteran]],Veteran,2,FALSE),0.01))^c_1_m,0))</calculatedColumnFormula>
    </tableColumn>
    <tableColumn id="38" xr3:uid="{00000000-0010-0000-0000-000026000000}" name="dálka_body_v" dataDxfId="276">
      <calculatedColumnFormula>IF(OR(historie[[#This Row],[Dálka]]&lt;b_2_m,historie[[#This Row],[Dálka]]=""),0,ROUNDDOWN(a_2_m*(ROUND(historie[[#This Row],[Dálka]]*VLOOKUP(historie[[#This Row],[Veteran]],Veteran,3,FALSE),0)-b_2_m)^c_2_m,0))</calculatedColumnFormula>
    </tableColumn>
    <tableColumn id="39" xr3:uid="{00000000-0010-0000-0000-000027000000}" name="koule_body_v" dataDxfId="275">
      <calculatedColumnFormula>IF(OR(historie[[#This Row],[Koule]]&lt;b_3_m,historie[[#This Row],[Koule]]=""),0,ROUNDDOWN(a_3_m*(FLOOR(historie[[#This Row],[Koule]]*VLOOKUP(historie[[#This Row],[Veteran]],Veteran,4,FALSE),0.01)-b_3_m)^c_3_m,0))</calculatedColumnFormula>
    </tableColumn>
    <tableColumn id="40" xr3:uid="{00000000-0010-0000-0000-000028000000}" name="výška_body_v" dataDxfId="274">
      <calculatedColumnFormula>IF(OR(historie[[#This Row],[Výška]]&lt;b_4_m,historie[[#This Row],[Výška]]=""),0,ROUNDDOWN(a_4_m*(ROUND(historie[[#This Row],[Výška]]*VLOOKUP(historie[[#This Row],[Veteran]],Veteran,5,FALSE),0)-b_4_m)^c_4_m,0))</calculatedColumnFormula>
    </tableColumn>
    <tableColumn id="41" xr3:uid="{00000000-0010-0000-0000-000029000000}" name="400m_body_v" dataDxfId="273">
      <calculatedColumnFormula>IF(OR(historie[[#This Row],[400m]]&gt;b_5_m-k_5_m*měření,historie[[#This Row],[400m]]=""),0,ROUNDDOWN(a_5_m*(b_5_m-k_5_m*měření-CEILING(historie[[#This Row],[400m]]*VLOOKUP(historie[[#This Row],[Veteran]],Veteran,6,FALSE),0.01))^c_5_m,0))</calculatedColumnFormula>
    </tableColumn>
    <tableColumn id="42" xr3:uid="{00000000-0010-0000-0000-00002A000000}" name="překážky_body_v" dataDxfId="272">
      <calculatedColumnFormula>IF(OR(historie[[#This Row],[Překážky]]&gt;b_6_m-k_6_m*měření,historie[[#This Row],[Překážky]]=""),0,ROUNDDOWN(a_6_m*(b_6_m-k_6_m*měření-CEILING(historie[[#This Row],[Překážky]]*VLOOKUP(historie[[#This Row],[Veteran]],Veteran,7,FALSE),0.01))^c_6_m,0))</calculatedColumnFormula>
    </tableColumn>
    <tableColumn id="43" xr3:uid="{00000000-0010-0000-0000-00002B000000}" name="disk_body_v" dataDxfId="271">
      <calculatedColumnFormula>IF(OR(historie[[#This Row],[Disk]]&lt;b_7_m,historie[[#This Row],[Disk]]=""),0,ROUNDDOWN(a_7_m*(FLOOR(historie[[#This Row],[Disk]]*VLOOKUP(historie[[#This Row],[Veteran]],Veteran,8,FALSE),0.01)-b_7_m)^c_7_m,0))</calculatedColumnFormula>
    </tableColumn>
    <tableColumn id="44" xr3:uid="{00000000-0010-0000-0000-00002C000000}" name="tyčka_body_v" dataDxfId="270">
      <calculatedColumnFormula>IF(OR(historie[[#This Row],[Tyčka]]&lt;b_8_m,historie[[#This Row],[Tyčka]]=""),0,ROUNDDOWN(a_8_m*(ROUND(historie[[#This Row],[Tyčka]]*VLOOKUP(historie[[#This Row],[Veteran]],Veteran,9,FALSE),0)-b_8_m)^c_8_m,0))</calculatedColumnFormula>
    </tableColumn>
    <tableColumn id="45" xr3:uid="{00000000-0010-0000-0000-00002D000000}" name="oštěp_body_v" dataDxfId="269">
      <calculatedColumnFormula>IF(OR(historie[[#This Row],[Oštěp]]&lt;b_9_m,historie[[#This Row],[Oštěp]]=""),0,ROUNDDOWN(a_9_m*(FLOOR(historie[[#This Row],[Oštěp]]*VLOOKUP(historie[[#This Row],[Veteran]],Veteran,10,FALSE),0.01)-b_9_m)^c_9_m,0))</calculatedColumnFormula>
    </tableColumn>
    <tableColumn id="46" xr3:uid="{00000000-0010-0000-0000-00002E000000}" name="1500m_body_v" dataDxfId="268">
      <calculatedColumnFormula>IF(OR(historie[[#This Row],[1500m]]*24*60*60&gt;b_10_m,historie[[#This Row],[1500m]]=""),0,ROUNDDOWN(a_10_m*(b_10_m-historie[[#This Row],[1500m]]*VLOOKUP(historie[[#This Row],[Veteran]],Veteran,11,FALSE)*24*60*60)^c_10_m,0))</calculatedColumnFormula>
    </tableColumn>
    <tableColumn id="47" xr3:uid="{00000000-0010-0000-0000-00002F000000}" name="celkem_body_v" dataDxfId="267">
      <calculatedColumnFormula>SUM(AL2:AU2)</calculatedColumnFormula>
    </tableColumn>
    <tableColumn id="50" xr3:uid="{00000000-0010-0000-0000-000032000000}" name="Maximum" dataDxfId="266">
      <calculatedColumnFormula array="1">MAX(IF(historie[[Jméno a příjmení]:[Jméno a příjmení]]=A2,historie[[100m_body_v]:[100m_body_v]]))
+MAX(IF(historie[[Jméno a příjmení]:[Jméno a příjmení]]=A2,historie[[dálka_body_v]:[dálka_body_v]]))
+MAX(IF(historie[[Jméno a příjmení]:[Jméno a příjmení]]=A2,historie[[koule_body_v]:[koule_body_v]]))
+MAX(IF(historie[[Jméno a příjmení]:[Jméno a příjmení]]=A2,historie[[výška_body_v]:[výška_body_v]]))
+MAX(IF(historie[[Jméno a příjmení]:[Jméno a příjmení]]=A2,historie[[400m_body_v]:[400m_body_v]]))
+MAX(IF(historie[[Jméno a příjmení]:[Jméno a příjmení]]=A2,historie[[překážky_body_v]:[překážky_body_v]]))
+MAX(IF(historie[[Jméno a příjmení]:[Jméno a příjmení]]=A2,historie[[disk_body_v]:[disk_body_v]]))
+MAX(IF(historie[[Jméno a příjmení]:[Jméno a příjmení]]=A2,historie[[tyčka_body_v]:[tyčka_body_v]]))
+MAX(IF(historie[[Jméno a příjmení]:[Jméno a příjmení]]=A2,historie[[oštěp_body_v]:[oštěp_body_v]]))
+MAX(IF(historie[[Jméno a příjmení]:[Jméno a příjmení]]=A2,historie[[1500m_body_v]:[1500m_body_v]]))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W386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B2" sqref="B2"/>
    </sheetView>
  </sheetViews>
  <sheetFormatPr defaultColWidth="6.7109375" defaultRowHeight="11.25" x14ac:dyDescent="0.2"/>
  <cols>
    <col min="1" max="1" width="15.5703125" style="3" bestFit="1" customWidth="1"/>
    <col min="2" max="2" width="6.7109375" style="3"/>
    <col min="3" max="3" width="6.7109375" style="10"/>
    <col min="4" max="4" width="6.7109375" style="13"/>
    <col min="5" max="5" width="6.7109375" style="11"/>
    <col min="6" max="6" width="6.7109375" style="13"/>
    <col min="7" max="7" width="6.7109375" style="10"/>
    <col min="8" max="8" width="6.7109375" style="13"/>
    <col min="9" max="9" width="6.7109375" style="11"/>
    <col min="10" max="10" width="6.7109375" style="13"/>
    <col min="11" max="11" width="6.7109375" style="10"/>
    <col min="12" max="12" width="6.7109375" style="13"/>
    <col min="13" max="13" width="6.7109375" style="10"/>
    <col min="14" max="14" width="6.7109375" style="13"/>
    <col min="15" max="15" width="6.7109375" style="10"/>
    <col min="16" max="16" width="6.7109375" style="13"/>
    <col min="17" max="17" width="6.7109375" style="11"/>
    <col min="18" max="18" width="6.7109375" style="13"/>
    <col min="19" max="19" width="6.7109375" style="10"/>
    <col min="20" max="20" width="6.7109375" style="13"/>
    <col min="21" max="21" width="6.7109375" style="12"/>
    <col min="22" max="23" width="6.7109375" style="13"/>
    <col min="24" max="24" width="6.7109375" style="3"/>
    <col min="25" max="25" width="5" style="3" customWidth="1"/>
    <col min="26" max="26" width="5.28515625" style="3" customWidth="1"/>
    <col min="27" max="36" width="6.7109375" style="3"/>
    <col min="37" max="37" width="6.7109375" style="48"/>
    <col min="38" max="16384" width="6.7109375" style="3"/>
  </cols>
  <sheetData>
    <row r="1" spans="1:49" s="73" customFormat="1" x14ac:dyDescent="0.2">
      <c r="A1" s="65" t="s">
        <v>0</v>
      </c>
      <c r="B1" s="66" t="s">
        <v>1</v>
      </c>
      <c r="C1" s="67" t="s">
        <v>63</v>
      </c>
      <c r="D1" s="68" t="s">
        <v>2</v>
      </c>
      <c r="E1" s="66" t="s">
        <v>64</v>
      </c>
      <c r="F1" s="68" t="s">
        <v>3</v>
      </c>
      <c r="G1" s="67" t="s">
        <v>65</v>
      </c>
      <c r="H1" s="68" t="s">
        <v>4</v>
      </c>
      <c r="I1" s="66" t="s">
        <v>66</v>
      </c>
      <c r="J1" s="69" t="s">
        <v>5</v>
      </c>
      <c r="K1" s="67" t="s">
        <v>67</v>
      </c>
      <c r="L1" s="68" t="s">
        <v>6</v>
      </c>
      <c r="M1" s="67" t="s">
        <v>68</v>
      </c>
      <c r="N1" s="68" t="s">
        <v>7</v>
      </c>
      <c r="O1" s="67" t="s">
        <v>69</v>
      </c>
      <c r="P1" s="68" t="s">
        <v>8</v>
      </c>
      <c r="Q1" s="66" t="s">
        <v>70</v>
      </c>
      <c r="R1" s="68" t="s">
        <v>9</v>
      </c>
      <c r="S1" s="67" t="s">
        <v>71</v>
      </c>
      <c r="T1" s="68" t="s">
        <v>10</v>
      </c>
      <c r="U1" s="70" t="s">
        <v>72</v>
      </c>
      <c r="V1" s="68" t="s">
        <v>11</v>
      </c>
      <c r="W1" s="71" t="s">
        <v>12</v>
      </c>
      <c r="X1" s="82" t="s">
        <v>44</v>
      </c>
      <c r="Y1" s="76" t="s">
        <v>189</v>
      </c>
      <c r="Z1" s="76" t="s">
        <v>152</v>
      </c>
      <c r="AA1" s="79" t="s">
        <v>168</v>
      </c>
      <c r="AB1" s="69" t="s">
        <v>169</v>
      </c>
      <c r="AC1" s="69" t="s">
        <v>170</v>
      </c>
      <c r="AD1" s="69" t="s">
        <v>192</v>
      </c>
      <c r="AE1" s="69" t="s">
        <v>171</v>
      </c>
      <c r="AF1" s="69" t="s">
        <v>172</v>
      </c>
      <c r="AG1" s="69" t="s">
        <v>173</v>
      </c>
      <c r="AH1" s="69" t="s">
        <v>193</v>
      </c>
      <c r="AI1" s="69" t="s">
        <v>174</v>
      </c>
      <c r="AJ1" s="69" t="s">
        <v>175</v>
      </c>
      <c r="AK1" s="85" t="s">
        <v>176</v>
      </c>
      <c r="AL1" s="79" t="s">
        <v>177</v>
      </c>
      <c r="AM1" s="69" t="s">
        <v>178</v>
      </c>
      <c r="AN1" s="69" t="s">
        <v>180</v>
      </c>
      <c r="AO1" s="69" t="s">
        <v>179</v>
      </c>
      <c r="AP1" s="69" t="s">
        <v>181</v>
      </c>
      <c r="AQ1" s="69" t="s">
        <v>182</v>
      </c>
      <c r="AR1" s="69" t="s">
        <v>183</v>
      </c>
      <c r="AS1" s="69" t="s">
        <v>184</v>
      </c>
      <c r="AT1" s="69" t="s">
        <v>185</v>
      </c>
      <c r="AU1" s="69" t="s">
        <v>186</v>
      </c>
      <c r="AV1" s="85" t="s">
        <v>187</v>
      </c>
      <c r="AW1" s="72" t="s">
        <v>190</v>
      </c>
    </row>
    <row r="2" spans="1:49" x14ac:dyDescent="0.2">
      <c r="A2" s="56" t="s">
        <v>97</v>
      </c>
      <c r="B2" s="56">
        <v>1943</v>
      </c>
      <c r="C2" s="57">
        <v>14.1</v>
      </c>
      <c r="D2" s="58">
        <v>266</v>
      </c>
      <c r="E2" s="59">
        <v>389</v>
      </c>
      <c r="F2" s="58">
        <v>188</v>
      </c>
      <c r="G2" s="57">
        <v>9.49</v>
      </c>
      <c r="H2" s="58">
        <v>455</v>
      </c>
      <c r="I2" s="59">
        <v>125</v>
      </c>
      <c r="J2" s="58">
        <v>218</v>
      </c>
      <c r="K2" s="57">
        <v>83.2</v>
      </c>
      <c r="L2" s="58">
        <v>0</v>
      </c>
      <c r="M2" s="57">
        <v>31.4</v>
      </c>
      <c r="N2" s="58">
        <v>0</v>
      </c>
      <c r="O2" s="57">
        <v>25.08</v>
      </c>
      <c r="P2" s="58">
        <v>369</v>
      </c>
      <c r="Q2" s="59">
        <v>150</v>
      </c>
      <c r="R2" s="58">
        <v>54</v>
      </c>
      <c r="S2" s="57">
        <v>27.74</v>
      </c>
      <c r="T2" s="58">
        <v>268</v>
      </c>
      <c r="U2" s="60"/>
      <c r="V2" s="58">
        <v>0</v>
      </c>
      <c r="W2" s="74">
        <v>1818</v>
      </c>
      <c r="X2" s="83">
        <v>1996</v>
      </c>
      <c r="Y2" s="77">
        <f>IF(historie[[#This Row],[Ročník]]&lt;&gt;0,historie[[#This Row],[Rok]]-historie[[#This Row],[Ročník]],"")</f>
        <v>53</v>
      </c>
      <c r="Z2" s="80">
        <f>IF(AND(historie[[#This Row],[Ročník]]&lt;&gt;"",FLOOR(historie[[#This Row],[Rok]]-historie[[#This Row],[Ročník]],5)&gt;=35),FLOOR(historie[[#This Row],[Rok]]-historie[[#This Row],[Ročník]],5),0)</f>
        <v>50</v>
      </c>
      <c r="AA2" s="61">
        <f>IF(OR(historie[[#This Row],[100m]]&gt;b_1_m-k_1_m*měření,historie[[#This Row],[100m]]=""),0,ROUNDDOWN(a_1_m*(b_1_m-k_1_m*měření-historie[[#This Row],[100m]])^c_1_m,0))</f>
        <v>266</v>
      </c>
      <c r="AB2" s="61">
        <f>IF(OR(historie[[#This Row],[Dálka]]&lt;b_2_m,historie[[#This Row],[Dálka]]=""),0,ROUNDDOWN(a_2_m*(historie[[#This Row],[Dálka]]-b_2_m)^c_2_m,0))</f>
        <v>188</v>
      </c>
      <c r="AC2" s="61">
        <f>IF(OR(historie[[#This Row],[Koule]]&lt;b_3_m,historie[[#This Row],[Koule]]=""),0,ROUNDDOWN(a_3_m*(historie[[#This Row],[Koule]]-b_3_m)^c_3_m,0))</f>
        <v>455</v>
      </c>
      <c r="AD2" s="61">
        <f>IF(OR(historie[[#This Row],[Výška]]&lt;b_4_m,historie[[#This Row],[Výška]]=""),0,ROUNDDOWN(a_4_m*(historie[[#This Row],[Výška]]-b_4_m)^c_4_m,0))</f>
        <v>218</v>
      </c>
      <c r="AE2" s="61">
        <f>IF(OR(historie[[#This Row],[400m]]&gt;b_5_m-k_5_m*měření,historie[[#This Row],[400m]]=""),0,ROUNDDOWN(a_5_m*(b_5_m-k_5_m*měření-historie[[#This Row],[400m]])^c_5_m,0))</f>
        <v>0</v>
      </c>
      <c r="AF2" s="61">
        <f>IF(OR(historie[[#This Row],[Překážky]]&gt;b_6_m-k_6_m*měření,historie[[#This Row],[Překážky]]=""),0,ROUNDDOWN(a_6_m*(b_6_m-k_6_m*měření-historie[[#This Row],[Překážky]])^c_6_m,0))</f>
        <v>0</v>
      </c>
      <c r="AG2" s="61">
        <f>IF(OR(historie[[#This Row],[Disk]]&lt;b_7_m,historie[[#This Row],[Disk]]=""),0,ROUNDDOWN(a_7_m*(historie[[#This Row],[Disk]]-b_7_m)^c_7_m,0))</f>
        <v>369</v>
      </c>
      <c r="AH2" s="61">
        <f>IF(OR(historie[[#This Row],[Tyčka]]&lt;b_8_m,historie[[#This Row],[Tyčka]]=""),0,ROUNDDOWN(a_8_m*(historie[[#This Row],[Tyčka]]-b_8_m)^c_8_m,0))</f>
        <v>54</v>
      </c>
      <c r="AI2" s="61">
        <f>IF(OR(historie[[#This Row],[Oštěp]]&lt;b_9_m,historie[[#This Row],[Oštěp]]=""),0,ROUNDDOWN(a_9_m*(historie[[#This Row],[Oštěp]]-b_9_m)^c_9_m,0))</f>
        <v>268</v>
      </c>
      <c r="AJ2" s="61">
        <f>IF(OR(historie[[#This Row],[1500m]]*24*60*60&gt;b_10_m,historie[[#This Row],[1500m]]=""),0,ROUNDDOWN(a_10_m*(b_10_m-historie[[#This Row],[1500m]]*24*60*60)^c_10_m,0))</f>
        <v>0</v>
      </c>
      <c r="AK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1818</v>
      </c>
      <c r="AL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480</v>
      </c>
      <c r="AM2" s="61">
        <f>IF(OR(historie[[#This Row],[Dálka]]&lt;b_2_m,historie[[#This Row],[Dálka]]=""),0,ROUNDDOWN(a_2_m*(ROUND(historie[[#This Row],[Dálka]]*VLOOKUP(historie[[#This Row],[Veteran]],Veteran,3,FALSE),0)-b_2_m)^c_2_m,0))</f>
        <v>341</v>
      </c>
      <c r="AN2" s="61">
        <f>IF(OR(historie[[#This Row],[Koule]]&lt;b_3_m,historie[[#This Row],[Koule]]=""),0,ROUNDDOWN(a_3_m*(FLOOR(historie[[#This Row],[Koule]]*VLOOKUP(historie[[#This Row],[Veteran]],Veteran,4,FALSE),0.01)-b_3_m)^c_3_m,0))</f>
        <v>630</v>
      </c>
      <c r="AO2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" s="61">
        <f>IF(OR(historie[[#This Row],[Disk]]&lt;b_7_m,historie[[#This Row],[Disk]]=""),0,ROUNDDOWN(a_7_m*(FLOOR(historie[[#This Row],[Disk]]*VLOOKUP(historie[[#This Row],[Veteran]],Veteran,8,FALSE),0.01)-b_7_m)^c_7_m,0))</f>
        <v>527</v>
      </c>
      <c r="AS2" s="61">
        <f>IF(OR(historie[[#This Row],[Tyčka]]&lt;b_8_m,historie[[#This Row],[Tyčka]]=""),0,ROUNDDOWN(a_8_m*(ROUND(historie[[#This Row],[Tyčka]]*VLOOKUP(historie[[#This Row],[Veteran]],Veteran,9,FALSE),0)-b_8_m)^c_8_m,0))</f>
        <v>110</v>
      </c>
      <c r="AT2" s="61">
        <f>IF(OR(historie[[#This Row],[Oštěp]]&lt;b_9_m,historie[[#This Row],[Oštěp]]=""),0,ROUNDDOWN(a_9_m*(FLOOR(historie[[#This Row],[Oštěp]]*VLOOKUP(historie[[#This Row],[Veteran]],Veteran,10,FALSE),0.01)-b_9_m)^c_9_m,0))</f>
        <v>374</v>
      </c>
      <c r="AU2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" s="80">
        <f t="shared" ref="AV2:AV65" si="0">SUM(AL2:AU2)</f>
        <v>2814</v>
      </c>
      <c r="AW2" s="62">
        <f t="array" ref="AW2">MAX(IF(historie[[Jméno a příjmení]:[Jméno a příjmení]]=A2,historie[[100m_body_v]:[100m_body_v]]))
+MAX(IF(historie[[Jméno a příjmení]:[Jméno a příjmení]]=A2,historie[[dálka_body_v]:[dálka_body_v]]))
+MAX(IF(historie[[Jméno a příjmení]:[Jméno a příjmení]]=A2,historie[[koule_body_v]:[koule_body_v]]))
+MAX(IF(historie[[Jméno a příjmení]:[Jméno a příjmení]]=A2,historie[[výška_body_v]:[výška_body_v]]))
+MAX(IF(historie[[Jméno a příjmení]:[Jméno a příjmení]]=A2,historie[[400m_body_v]:[400m_body_v]]))
+MAX(IF(historie[[Jméno a příjmení]:[Jméno a příjmení]]=A2,historie[[překážky_body_v]:[překážky_body_v]]))
+MAX(IF(historie[[Jméno a příjmení]:[Jméno a příjmení]]=A2,historie[[disk_body_v]:[disk_body_v]]))
+MAX(IF(historie[[Jméno a příjmení]:[Jméno a příjmení]]=A2,historie[[tyčka_body_v]:[tyčka_body_v]]))
+MAX(IF(historie[[Jméno a příjmení]:[Jméno a příjmení]]=A2,historie[[oštěp_body_v]:[oštěp_body_v]]))
+MAX(IF(historie[[Jméno a příjmení]:[Jméno a příjmení]]=A2,historie[[1500m_body_v]:[1500m_body_v]]))</f>
        <v>2814</v>
      </c>
    </row>
    <row r="3" spans="1:49" x14ac:dyDescent="0.2">
      <c r="A3" s="56" t="s">
        <v>126</v>
      </c>
      <c r="B3" s="56">
        <v>1957</v>
      </c>
      <c r="C3" s="57">
        <v>14.44</v>
      </c>
      <c r="D3" s="58">
        <v>223</v>
      </c>
      <c r="E3" s="59">
        <v>381</v>
      </c>
      <c r="F3" s="58">
        <v>176</v>
      </c>
      <c r="G3" s="57">
        <v>8.35</v>
      </c>
      <c r="H3" s="58">
        <v>387</v>
      </c>
      <c r="I3" s="63">
        <v>140</v>
      </c>
      <c r="J3" s="58">
        <v>317</v>
      </c>
      <c r="K3" s="57">
        <v>86.22</v>
      </c>
      <c r="L3" s="58">
        <v>0</v>
      </c>
      <c r="M3" s="57"/>
      <c r="N3" s="58">
        <v>0</v>
      </c>
      <c r="O3" s="57">
        <v>19.79</v>
      </c>
      <c r="P3" s="58">
        <v>268</v>
      </c>
      <c r="Q3" s="63">
        <v>190</v>
      </c>
      <c r="R3" s="58">
        <v>121</v>
      </c>
      <c r="S3" s="57">
        <v>30.39</v>
      </c>
      <c r="T3" s="58">
        <v>305</v>
      </c>
      <c r="U3" s="60"/>
      <c r="V3" s="58">
        <v>0</v>
      </c>
      <c r="W3" s="74">
        <v>1797</v>
      </c>
      <c r="X3" s="83">
        <v>2006</v>
      </c>
      <c r="Y3" s="77">
        <f>IF(historie[[#This Row],[Ročník]]&lt;&gt;0,historie[[#This Row],[Rok]]-historie[[#This Row],[Ročník]],"")</f>
        <v>49</v>
      </c>
      <c r="Z3" s="80">
        <f>IF(AND(historie[[#This Row],[Ročník]]&lt;&gt;"",FLOOR(historie[[#This Row],[Rok]]-historie[[#This Row],[Ročník]],5)&gt;=35),FLOOR(historie[[#This Row],[Rok]]-historie[[#This Row],[Ročník]],5),0)</f>
        <v>45</v>
      </c>
      <c r="AA3" s="61">
        <f>IF(OR(historie[[#This Row],[100m]]&gt;b_1_m-k_1_m*měření,historie[[#This Row],[100m]]=""),0,ROUNDDOWN(a_1_m*(b_1_m-k_1_m*měření-historie[[#This Row],[100m]])^c_1_m,0))</f>
        <v>223</v>
      </c>
      <c r="AB3" s="61">
        <f>IF(OR(historie[[#This Row],[Dálka]]&lt;b_2_m,historie[[#This Row],[Dálka]]=""),0,ROUNDDOWN(a_2_m*(historie[[#This Row],[Dálka]]-b_2_m)^c_2_m,0))</f>
        <v>176</v>
      </c>
      <c r="AC3" s="61">
        <f>IF(OR(historie[[#This Row],[Koule]]&lt;b_3_m,historie[[#This Row],[Koule]]=""),0,ROUNDDOWN(a_3_m*(historie[[#This Row],[Koule]]-b_3_m)^c_3_m,0))</f>
        <v>387</v>
      </c>
      <c r="AD3" s="61">
        <f>IF(OR(historie[[#This Row],[Výška]]&lt;b_4_m,historie[[#This Row],[Výška]]=""),0,ROUNDDOWN(a_4_m*(historie[[#This Row],[Výška]]-b_4_m)^c_4_m,0))</f>
        <v>317</v>
      </c>
      <c r="AE3" s="61">
        <f>IF(OR(historie[[#This Row],[400m]]&gt;b_5_m-k_5_m*měření,historie[[#This Row],[400m]]=""),0,ROUNDDOWN(a_5_m*(b_5_m-k_5_m*měření-historie[[#This Row],[400m]])^c_5_m,0))</f>
        <v>0</v>
      </c>
      <c r="AF3" s="61">
        <f>IF(OR(historie[[#This Row],[Překážky]]&gt;b_6_m-k_6_m*měření,historie[[#This Row],[Překážky]]=""),0,ROUNDDOWN(a_6_m*(b_6_m-k_6_m*měření-historie[[#This Row],[Překážky]])^c_6_m,0))</f>
        <v>0</v>
      </c>
      <c r="AG3" s="61">
        <f>IF(OR(historie[[#This Row],[Disk]]&lt;b_7_m,historie[[#This Row],[Disk]]=""),0,ROUNDDOWN(a_7_m*(historie[[#This Row],[Disk]]-b_7_m)^c_7_m,0))</f>
        <v>268</v>
      </c>
      <c r="AH3" s="61">
        <f>IF(OR(historie[[#This Row],[Tyčka]]&lt;b_8_m,historie[[#This Row],[Tyčka]]=""),0,ROUNDDOWN(a_8_m*(historie[[#This Row],[Tyčka]]-b_8_m)^c_8_m,0))</f>
        <v>121</v>
      </c>
      <c r="AI3" s="61">
        <f>IF(OR(historie[[#This Row],[Oštěp]]&lt;b_9_m,historie[[#This Row],[Oštěp]]=""),0,ROUNDDOWN(a_9_m*(historie[[#This Row],[Oštěp]]-b_9_m)^c_9_m,0))</f>
        <v>305</v>
      </c>
      <c r="AJ3" s="61">
        <f>IF(OR(historie[[#This Row],[1500m]]*24*60*60&gt;b_10_m,historie[[#This Row],[1500m]]=""),0,ROUNDDOWN(a_10_m*(b_10_m-historie[[#This Row],[1500m]]*24*60*60)^c_10_m,0))</f>
        <v>0</v>
      </c>
      <c r="AK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1797</v>
      </c>
      <c r="AL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362</v>
      </c>
      <c r="AM3" s="61">
        <f>IF(OR(historie[[#This Row],[Dálka]]&lt;b_2_m,historie[[#This Row],[Dálka]]=""),0,ROUNDDOWN(a_2_m*(ROUND(historie[[#This Row],[Dálka]]*VLOOKUP(historie[[#This Row],[Veteran]],Veteran,3,FALSE),0)-b_2_m)^c_2_m,0))</f>
        <v>273</v>
      </c>
      <c r="AN3" s="61">
        <f>IF(OR(historie[[#This Row],[Koule]]&lt;b_3_m,historie[[#This Row],[Koule]]=""),0,ROUNDDOWN(a_3_m*(FLOOR(historie[[#This Row],[Koule]]*VLOOKUP(historie[[#This Row],[Veteran]],Veteran,4,FALSE),0.01)-b_3_m)^c_3_m,0))</f>
        <v>487</v>
      </c>
      <c r="AO3" s="61">
        <f>IF(OR(historie[[#This Row],[Výška]]&lt;b_4_m,historie[[#This Row],[Výška]]=""),0,ROUNDDOWN(a_4_m*(ROUND(historie[[#This Row],[Výška]]*VLOOKUP(historie[[#This Row],[Veteran]],Veteran,5,FALSE),0)-b_4_m)^c_4_m,0))</f>
        <v>419</v>
      </c>
      <c r="AP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" s="61">
        <f>IF(OR(historie[[#This Row],[Disk]]&lt;b_7_m,historie[[#This Row],[Disk]]=""),0,ROUNDDOWN(a_7_m*(FLOOR(historie[[#This Row],[Disk]]*VLOOKUP(historie[[#This Row],[Veteran]],Veteran,8,FALSE),0.01)-b_7_m)^c_7_m,0))</f>
        <v>345</v>
      </c>
      <c r="AS3" s="61">
        <f>IF(OR(historie[[#This Row],[Tyčka]]&lt;b_8_m,historie[[#This Row],[Tyčka]]=""),0,ROUNDDOWN(a_8_m*(ROUND(historie[[#This Row],[Tyčka]]*VLOOKUP(historie[[#This Row],[Veteran]],Veteran,9,FALSE),0)-b_8_m)^c_8_m,0))</f>
        <v>175</v>
      </c>
      <c r="AT3" s="61">
        <f>IF(OR(historie[[#This Row],[Oštěp]]&lt;b_9_m,historie[[#This Row],[Oštěp]]=""),0,ROUNDDOWN(a_9_m*(FLOOR(historie[[#This Row],[Oštěp]]*VLOOKUP(historie[[#This Row],[Veteran]],Veteran,10,FALSE),0.01)-b_9_m)^c_9_m,0))</f>
        <v>379</v>
      </c>
      <c r="AU3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" s="80">
        <f t="shared" si="0"/>
        <v>2440</v>
      </c>
      <c r="AW3" s="62">
        <f t="array" ref="AW3">MAX(IF(historie[[Jméno a příjmení]:[Jméno a příjmení]]=A3,historie[[100m_body_v]:[100m_body_v]]))
+MAX(IF(historie[[Jméno a příjmení]:[Jméno a příjmení]]=A3,historie[[dálka_body_v]:[dálka_body_v]]))
+MAX(IF(historie[[Jméno a příjmení]:[Jméno a příjmení]]=A3,historie[[koule_body_v]:[koule_body_v]]))
+MAX(IF(historie[[Jméno a příjmení]:[Jméno a příjmení]]=A3,historie[[výška_body_v]:[výška_body_v]]))
+MAX(IF(historie[[Jméno a příjmení]:[Jméno a příjmení]]=A3,historie[[400m_body_v]:[400m_body_v]]))
+MAX(IF(historie[[Jméno a příjmení]:[Jméno a příjmení]]=A3,historie[[překážky_body_v]:[překážky_body_v]]))
+MAX(IF(historie[[Jméno a příjmení]:[Jméno a příjmení]]=A3,historie[[disk_body_v]:[disk_body_v]]))
+MAX(IF(historie[[Jméno a příjmení]:[Jméno a příjmení]]=A3,historie[[tyčka_body_v]:[tyčka_body_v]]))
+MAX(IF(historie[[Jméno a příjmení]:[Jméno a příjmení]]=A3,historie[[oštěp_body_v]:[oštěp_body_v]]))
+MAX(IF(historie[[Jméno a příjmení]:[Jméno a příjmení]]=A3,historie[[1500m_body_v]:[1500m_body_v]]))</f>
        <v>3419</v>
      </c>
    </row>
    <row r="4" spans="1:49" x14ac:dyDescent="0.2">
      <c r="A4" s="56" t="s">
        <v>126</v>
      </c>
      <c r="B4" s="56">
        <v>1957</v>
      </c>
      <c r="C4" s="57">
        <v>14.49</v>
      </c>
      <c r="D4" s="58">
        <v>215</v>
      </c>
      <c r="E4" s="59">
        <v>435</v>
      </c>
      <c r="F4" s="58">
        <v>264</v>
      </c>
      <c r="G4" s="57">
        <v>8.99</v>
      </c>
      <c r="H4" s="58">
        <v>425</v>
      </c>
      <c r="I4" s="59">
        <v>135</v>
      </c>
      <c r="J4" s="58">
        <v>233</v>
      </c>
      <c r="K4" s="57">
        <v>90.77</v>
      </c>
      <c r="L4" s="58">
        <v>0</v>
      </c>
      <c r="M4" s="57"/>
      <c r="N4" s="58">
        <v>0</v>
      </c>
      <c r="O4" s="57">
        <v>22.76</v>
      </c>
      <c r="P4" s="58">
        <v>324</v>
      </c>
      <c r="Q4" s="59">
        <v>180</v>
      </c>
      <c r="R4" s="58">
        <v>103</v>
      </c>
      <c r="S4" s="57">
        <v>30.64</v>
      </c>
      <c r="T4" s="58">
        <v>308</v>
      </c>
      <c r="U4" s="60"/>
      <c r="V4" s="58">
        <v>0</v>
      </c>
      <c r="W4" s="74">
        <v>1872</v>
      </c>
      <c r="X4" s="83">
        <v>2004</v>
      </c>
      <c r="Y4" s="77">
        <f>IF(historie[[#This Row],[Ročník]]&lt;&gt;0,historie[[#This Row],[Rok]]-historie[[#This Row],[Ročník]],"")</f>
        <v>47</v>
      </c>
      <c r="Z4" s="80">
        <f>IF(AND(historie[[#This Row],[Ročník]]&lt;&gt;"",FLOOR(historie[[#This Row],[Rok]]-historie[[#This Row],[Ročník]],5)&gt;=35),FLOOR(historie[[#This Row],[Rok]]-historie[[#This Row],[Ročník]],5),0)</f>
        <v>45</v>
      </c>
      <c r="AA4" s="61">
        <f>IF(OR(historie[[#This Row],[100m]]&gt;b_1_m-k_1_m*měření,historie[[#This Row],[100m]]=""),0,ROUNDDOWN(a_1_m*(b_1_m-k_1_m*měření-historie[[#This Row],[100m]])^c_1_m,0))</f>
        <v>217</v>
      </c>
      <c r="AB4" s="61">
        <f>IF(OR(historie[[#This Row],[Dálka]]&lt;b_2_m,historie[[#This Row],[Dálka]]=""),0,ROUNDDOWN(a_2_m*(historie[[#This Row],[Dálka]]-b_2_m)^c_2_m,0))</f>
        <v>264</v>
      </c>
      <c r="AC4" s="61">
        <f>IF(OR(historie[[#This Row],[Koule]]&lt;b_3_m,historie[[#This Row],[Koule]]=""),0,ROUNDDOWN(a_3_m*(historie[[#This Row],[Koule]]-b_3_m)^c_3_m,0))</f>
        <v>425</v>
      </c>
      <c r="AD4" s="61">
        <f>IF(OR(historie[[#This Row],[Výška]]&lt;b_4_m,historie[[#This Row],[Výška]]=""),0,ROUNDDOWN(a_4_m*(historie[[#This Row],[Výška]]-b_4_m)^c_4_m,0))</f>
        <v>283</v>
      </c>
      <c r="AE4" s="61">
        <f>IF(OR(historie[[#This Row],[400m]]&gt;b_5_m-k_5_m*měření,historie[[#This Row],[400m]]=""),0,ROUNDDOWN(a_5_m*(b_5_m-k_5_m*měření-historie[[#This Row],[400m]])^c_5_m,0))</f>
        <v>0</v>
      </c>
      <c r="AF4" s="61">
        <f>IF(OR(historie[[#This Row],[Překážky]]&gt;b_6_m-k_6_m*měření,historie[[#This Row],[Překážky]]=""),0,ROUNDDOWN(a_6_m*(b_6_m-k_6_m*měření-historie[[#This Row],[Překážky]])^c_6_m,0))</f>
        <v>0</v>
      </c>
      <c r="AG4" s="61">
        <f>IF(OR(historie[[#This Row],[Disk]]&lt;b_7_m,historie[[#This Row],[Disk]]=""),0,ROUNDDOWN(a_7_m*(historie[[#This Row],[Disk]]-b_7_m)^c_7_m,0))</f>
        <v>324</v>
      </c>
      <c r="AH4" s="61">
        <f>IF(OR(historie[[#This Row],[Tyčka]]&lt;b_8_m,historie[[#This Row],[Tyčka]]=""),0,ROUNDDOWN(a_8_m*(historie[[#This Row],[Tyčka]]-b_8_m)^c_8_m,0))</f>
        <v>103</v>
      </c>
      <c r="AI4" s="61">
        <f>IF(OR(historie[[#This Row],[Oštěp]]&lt;b_9_m,historie[[#This Row],[Oštěp]]=""),0,ROUNDDOWN(a_9_m*(historie[[#This Row],[Oštěp]]-b_9_m)^c_9_m,0))</f>
        <v>308</v>
      </c>
      <c r="AJ4" s="61">
        <f>IF(OR(historie[[#This Row],[1500m]]*24*60*60&gt;b_10_m,historie[[#This Row],[1500m]]=""),0,ROUNDDOWN(a_10_m*(b_10_m-historie[[#This Row],[1500m]]*24*60*60)^c_10_m,0))</f>
        <v>0</v>
      </c>
      <c r="AK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1924</v>
      </c>
      <c r="AL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356</v>
      </c>
      <c r="AM4" s="61">
        <f>IF(OR(historie[[#This Row],[Dálka]]&lt;b_2_m,historie[[#This Row],[Dálka]]=""),0,ROUNDDOWN(a_2_m*(ROUND(historie[[#This Row],[Dálka]]*VLOOKUP(historie[[#This Row],[Veteran]],Veteran,3,FALSE),0)-b_2_m)^c_2_m,0))</f>
        <v>386</v>
      </c>
      <c r="AN4" s="61">
        <f>IF(OR(historie[[#This Row],[Koule]]&lt;b_3_m,historie[[#This Row],[Koule]]=""),0,ROUNDDOWN(a_3_m*(FLOOR(historie[[#This Row],[Koule]]*VLOOKUP(historie[[#This Row],[Veteran]],Veteran,4,FALSE),0.01)-b_3_m)^c_3_m,0))</f>
        <v>534</v>
      </c>
      <c r="AO4" s="61">
        <f>IF(OR(historie[[#This Row],[Výška]]&lt;b_4_m,historie[[#This Row],[Výška]]=""),0,ROUNDDOWN(a_4_m*(ROUND(historie[[#This Row],[Výška]]*VLOOKUP(historie[[#This Row],[Veteran]],Veteran,5,FALSE),0)-b_4_m)^c_4_m,0))</f>
        <v>381</v>
      </c>
      <c r="AP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4" s="61">
        <f>IF(OR(historie[[#This Row],[Disk]]&lt;b_7_m,historie[[#This Row],[Disk]]=""),0,ROUNDDOWN(a_7_m*(FLOOR(historie[[#This Row],[Disk]]*VLOOKUP(historie[[#This Row],[Veteran]],Veteran,8,FALSE),0.01)-b_7_m)^c_7_m,0))</f>
        <v>414</v>
      </c>
      <c r="AS4" s="61">
        <f>IF(OR(historie[[#This Row],[Tyčka]]&lt;b_8_m,historie[[#This Row],[Tyčka]]=""),0,ROUNDDOWN(a_8_m*(ROUND(historie[[#This Row],[Tyčka]]*VLOOKUP(historie[[#This Row],[Veteran]],Veteran,9,FALSE),0)-b_8_m)^c_8_m,0))</f>
        <v>153</v>
      </c>
      <c r="AT4" s="61">
        <f>IF(OR(historie[[#This Row],[Oštěp]]&lt;b_9_m,historie[[#This Row],[Oštěp]]=""),0,ROUNDDOWN(a_9_m*(FLOOR(historie[[#This Row],[Oštěp]]*VLOOKUP(historie[[#This Row],[Veteran]],Veteran,10,FALSE),0.01)-b_9_m)^c_9_m,0))</f>
        <v>383</v>
      </c>
      <c r="AU4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4" s="80">
        <f t="shared" si="0"/>
        <v>2607</v>
      </c>
      <c r="AW4" s="62">
        <f t="array" ref="AW4">MAX(IF(historie[[Jméno a příjmení]:[Jméno a příjmení]]=A4,historie[[100m_body_v]:[100m_body_v]]))
+MAX(IF(historie[[Jméno a příjmení]:[Jméno a příjmení]]=A4,historie[[dálka_body_v]:[dálka_body_v]]))
+MAX(IF(historie[[Jméno a příjmení]:[Jméno a příjmení]]=A4,historie[[koule_body_v]:[koule_body_v]]))
+MAX(IF(historie[[Jméno a příjmení]:[Jméno a příjmení]]=A4,historie[[výška_body_v]:[výška_body_v]]))
+MAX(IF(historie[[Jméno a příjmení]:[Jméno a příjmení]]=A4,historie[[400m_body_v]:[400m_body_v]]))
+MAX(IF(historie[[Jméno a příjmení]:[Jméno a příjmení]]=A4,historie[[překážky_body_v]:[překážky_body_v]]))
+MAX(IF(historie[[Jméno a příjmení]:[Jméno a příjmení]]=A4,historie[[disk_body_v]:[disk_body_v]]))
+MAX(IF(historie[[Jméno a příjmení]:[Jméno a příjmení]]=A4,historie[[tyčka_body_v]:[tyčka_body_v]]))
+MAX(IF(historie[[Jméno a příjmení]:[Jméno a příjmení]]=A4,historie[[oštěp_body_v]:[oštěp_body_v]]))
+MAX(IF(historie[[Jméno a příjmení]:[Jméno a příjmení]]=A4,historie[[1500m_body_v]:[1500m_body_v]]))</f>
        <v>3419</v>
      </c>
    </row>
    <row r="5" spans="1:49" x14ac:dyDescent="0.2">
      <c r="A5" s="56" t="s">
        <v>126</v>
      </c>
      <c r="B5" s="56">
        <v>1957</v>
      </c>
      <c r="C5" s="57">
        <v>15.31</v>
      </c>
      <c r="D5" s="58">
        <v>128</v>
      </c>
      <c r="E5" s="59">
        <v>440</v>
      </c>
      <c r="F5" s="58">
        <v>273</v>
      </c>
      <c r="G5" s="57">
        <v>8.4700000000000006</v>
      </c>
      <c r="H5" s="58">
        <v>394</v>
      </c>
      <c r="I5" s="59">
        <v>140</v>
      </c>
      <c r="J5" s="58">
        <v>317</v>
      </c>
      <c r="K5" s="57">
        <v>82</v>
      </c>
      <c r="L5" s="58">
        <v>0</v>
      </c>
      <c r="M5" s="57"/>
      <c r="N5" s="58">
        <v>0</v>
      </c>
      <c r="O5" s="57">
        <v>22.74</v>
      </c>
      <c r="P5" s="58">
        <v>324</v>
      </c>
      <c r="Q5" s="59">
        <v>190</v>
      </c>
      <c r="R5" s="58">
        <v>121</v>
      </c>
      <c r="S5" s="57">
        <v>37.590000000000003</v>
      </c>
      <c r="T5" s="58">
        <v>407</v>
      </c>
      <c r="U5" s="60">
        <v>4.5023148148148149E-3</v>
      </c>
      <c r="V5" s="58">
        <v>158</v>
      </c>
      <c r="W5" s="74">
        <v>2122</v>
      </c>
      <c r="X5" s="83">
        <v>2003</v>
      </c>
      <c r="Y5" s="77">
        <f>IF(historie[[#This Row],[Ročník]]&lt;&gt;0,historie[[#This Row],[Rok]]-historie[[#This Row],[Ročník]],"")</f>
        <v>46</v>
      </c>
      <c r="Z5" s="80">
        <f>IF(AND(historie[[#This Row],[Ročník]]&lt;&gt;"",FLOOR(historie[[#This Row],[Rok]]-historie[[#This Row],[Ročník]],5)&gt;=35),FLOOR(historie[[#This Row],[Rok]]-historie[[#This Row],[Ročník]],5),0)</f>
        <v>45</v>
      </c>
      <c r="AA5" s="61">
        <f>IF(OR(historie[[#This Row],[100m]]&gt;b_1_m-k_1_m*měření,historie[[#This Row],[100m]]=""),0,ROUNDDOWN(a_1_m*(b_1_m-k_1_m*měření-historie[[#This Row],[100m]])^c_1_m,0))</f>
        <v>128</v>
      </c>
      <c r="AB5" s="61">
        <f>IF(OR(historie[[#This Row],[Dálka]]&lt;b_2_m,historie[[#This Row],[Dálka]]=""),0,ROUNDDOWN(a_2_m*(historie[[#This Row],[Dálka]]-b_2_m)^c_2_m,0))</f>
        <v>273</v>
      </c>
      <c r="AC5" s="61">
        <f>IF(OR(historie[[#This Row],[Koule]]&lt;b_3_m,historie[[#This Row],[Koule]]=""),0,ROUNDDOWN(a_3_m*(historie[[#This Row],[Koule]]-b_3_m)^c_3_m,0))</f>
        <v>394</v>
      </c>
      <c r="AD5" s="61">
        <f>IF(OR(historie[[#This Row],[Výška]]&lt;b_4_m,historie[[#This Row],[Výška]]=""),0,ROUNDDOWN(a_4_m*(historie[[#This Row],[Výška]]-b_4_m)^c_4_m,0))</f>
        <v>317</v>
      </c>
      <c r="AE5" s="61">
        <f>IF(OR(historie[[#This Row],[400m]]&gt;b_5_m-k_5_m*měření,historie[[#This Row],[400m]]=""),0,ROUNDDOWN(a_5_m*(b_5_m-k_5_m*měření-historie[[#This Row],[400m]])^c_5_m,0))</f>
        <v>0</v>
      </c>
      <c r="AF5" s="61">
        <f>IF(OR(historie[[#This Row],[Překážky]]&gt;b_6_m-k_6_m*měření,historie[[#This Row],[Překážky]]=""),0,ROUNDDOWN(a_6_m*(b_6_m-k_6_m*měření-historie[[#This Row],[Překážky]])^c_6_m,0))</f>
        <v>0</v>
      </c>
      <c r="AG5" s="61">
        <f>IF(OR(historie[[#This Row],[Disk]]&lt;b_7_m,historie[[#This Row],[Disk]]=""),0,ROUNDDOWN(a_7_m*(historie[[#This Row],[Disk]]-b_7_m)^c_7_m,0))</f>
        <v>324</v>
      </c>
      <c r="AH5" s="61">
        <f>IF(OR(historie[[#This Row],[Tyčka]]&lt;b_8_m,historie[[#This Row],[Tyčka]]=""),0,ROUNDDOWN(a_8_m*(historie[[#This Row],[Tyčka]]-b_8_m)^c_8_m,0))</f>
        <v>121</v>
      </c>
      <c r="AI5" s="61">
        <f>IF(OR(historie[[#This Row],[Oštěp]]&lt;b_9_m,historie[[#This Row],[Oštěp]]=""),0,ROUNDDOWN(a_9_m*(historie[[#This Row],[Oštěp]]-b_9_m)^c_9_m,0))</f>
        <v>407</v>
      </c>
      <c r="AJ5" s="61">
        <f>IF(OR(historie[[#This Row],[1500m]]*24*60*60&gt;b_10_m,historie[[#This Row],[1500m]]=""),0,ROUNDDOWN(a_10_m*(b_10_m-historie[[#This Row],[1500m]]*24*60*60)^c_10_m,0))</f>
        <v>158</v>
      </c>
      <c r="AK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2122</v>
      </c>
      <c r="AL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250</v>
      </c>
      <c r="AM5" s="61">
        <f>IF(OR(historie[[#This Row],[Dálka]]&lt;b_2_m,historie[[#This Row],[Dálka]]=""),0,ROUNDDOWN(a_2_m*(ROUND(historie[[#This Row],[Dálka]]*VLOOKUP(historie[[#This Row],[Veteran]],Veteran,3,FALSE),0)-b_2_m)^c_2_m,0))</f>
        <v>398</v>
      </c>
      <c r="AN5" s="61">
        <f>IF(OR(historie[[#This Row],[Koule]]&lt;b_3_m,historie[[#This Row],[Koule]]=""),0,ROUNDDOWN(a_3_m*(FLOOR(historie[[#This Row],[Koule]]*VLOOKUP(historie[[#This Row],[Veteran]],Veteran,4,FALSE),0.01)-b_3_m)^c_3_m,0))</f>
        <v>496</v>
      </c>
      <c r="AO5" s="61">
        <f>IF(OR(historie[[#This Row],[Výška]]&lt;b_4_m,historie[[#This Row],[Výška]]=""),0,ROUNDDOWN(a_4_m*(ROUND(historie[[#This Row],[Výška]]*VLOOKUP(historie[[#This Row],[Veteran]],Veteran,5,FALSE),0)-b_4_m)^c_4_m,0))</f>
        <v>419</v>
      </c>
      <c r="AP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5" s="61">
        <f>IF(OR(historie[[#This Row],[Disk]]&lt;b_7_m,historie[[#This Row],[Disk]]=""),0,ROUNDDOWN(a_7_m*(FLOOR(historie[[#This Row],[Disk]]*VLOOKUP(historie[[#This Row],[Veteran]],Veteran,8,FALSE),0.01)-b_7_m)^c_7_m,0))</f>
        <v>413</v>
      </c>
      <c r="AS5" s="61">
        <f>IF(OR(historie[[#This Row],[Tyčka]]&lt;b_8_m,historie[[#This Row],[Tyčka]]=""),0,ROUNDDOWN(a_8_m*(ROUND(historie[[#This Row],[Tyčka]]*VLOOKUP(historie[[#This Row],[Veteran]],Veteran,9,FALSE),0)-b_8_m)^c_8_m,0))</f>
        <v>175</v>
      </c>
      <c r="AT5" s="61">
        <f>IF(OR(historie[[#This Row],[Oštěp]]&lt;b_9_m,historie[[#This Row],[Oštěp]]=""),0,ROUNDDOWN(a_9_m*(FLOOR(historie[[#This Row],[Oštěp]]*VLOOKUP(historie[[#This Row],[Veteran]],Veteran,10,FALSE),0.01)-b_9_m)^c_9_m,0))</f>
        <v>501</v>
      </c>
      <c r="AU5" s="61">
        <f>IF(OR(historie[[#This Row],[1500m]]*24*60*60&gt;b_10_m,historie[[#This Row],[1500m]]=""),0,ROUNDDOWN(a_10_m*(b_10_m-historie[[#This Row],[1500m]]*VLOOKUP(historie[[#This Row],[Veteran]],Veteran,11,FALSE)*24*60*60)^c_10_m,0))</f>
        <v>285</v>
      </c>
      <c r="AV5" s="80">
        <f t="shared" si="0"/>
        <v>2937</v>
      </c>
      <c r="AW5" s="62">
        <f t="array" ref="AW5">MAX(IF(historie[[Jméno a příjmení]:[Jméno a příjmení]]=A5,historie[[100m_body_v]:[100m_body_v]]))
+MAX(IF(historie[[Jméno a příjmení]:[Jméno a příjmení]]=A5,historie[[dálka_body_v]:[dálka_body_v]]))
+MAX(IF(historie[[Jméno a příjmení]:[Jméno a příjmení]]=A5,historie[[koule_body_v]:[koule_body_v]]))
+MAX(IF(historie[[Jméno a příjmení]:[Jméno a příjmení]]=A5,historie[[výška_body_v]:[výška_body_v]]))
+MAX(IF(historie[[Jméno a příjmení]:[Jméno a příjmení]]=A5,historie[[400m_body_v]:[400m_body_v]]))
+MAX(IF(historie[[Jméno a příjmení]:[Jméno a příjmení]]=A5,historie[[překážky_body_v]:[překážky_body_v]]))
+MAX(IF(historie[[Jméno a příjmení]:[Jméno a příjmení]]=A5,historie[[disk_body_v]:[disk_body_v]]))
+MAX(IF(historie[[Jméno a příjmení]:[Jméno a příjmení]]=A5,historie[[tyčka_body_v]:[tyčka_body_v]]))
+MAX(IF(historie[[Jméno a příjmení]:[Jméno a příjmení]]=A5,historie[[oštěp_body_v]:[oštěp_body_v]]))
+MAX(IF(historie[[Jméno a příjmení]:[Jméno a příjmení]]=A5,historie[[1500m_body_v]:[1500m_body_v]]))</f>
        <v>3419</v>
      </c>
    </row>
    <row r="6" spans="1:49" x14ac:dyDescent="0.2">
      <c r="A6" s="56" t="s">
        <v>126</v>
      </c>
      <c r="B6" s="56">
        <v>1957</v>
      </c>
      <c r="C6" s="57">
        <v>25.1</v>
      </c>
      <c r="D6" s="58">
        <v>0</v>
      </c>
      <c r="E6" s="59">
        <v>266</v>
      </c>
      <c r="F6" s="58">
        <v>30</v>
      </c>
      <c r="G6" s="57">
        <v>8.7899999999999991</v>
      </c>
      <c r="H6" s="58">
        <v>413</v>
      </c>
      <c r="I6" s="59">
        <v>110</v>
      </c>
      <c r="J6" s="58">
        <v>131</v>
      </c>
      <c r="K6" s="57">
        <v>126</v>
      </c>
      <c r="L6" s="58">
        <v>0</v>
      </c>
      <c r="M6" s="57"/>
      <c r="N6" s="58">
        <v>0</v>
      </c>
      <c r="O6" s="57">
        <v>20.5</v>
      </c>
      <c r="P6" s="58">
        <v>281</v>
      </c>
      <c r="Q6" s="59">
        <v>170</v>
      </c>
      <c r="R6" s="58">
        <v>86</v>
      </c>
      <c r="S6" s="57">
        <v>34.01</v>
      </c>
      <c r="T6" s="58">
        <v>356</v>
      </c>
      <c r="U6" s="60">
        <v>5.6481481481481478E-3</v>
      </c>
      <c r="V6" s="58">
        <v>0</v>
      </c>
      <c r="W6" s="74">
        <v>1297</v>
      </c>
      <c r="X6" s="83">
        <v>2002</v>
      </c>
      <c r="Y6" s="77">
        <f>IF(historie[[#This Row],[Ročník]]&lt;&gt;0,historie[[#This Row],[Rok]]-historie[[#This Row],[Ročník]],"")</f>
        <v>45</v>
      </c>
      <c r="Z6" s="80">
        <f>IF(AND(historie[[#This Row],[Ročník]]&lt;&gt;"",FLOOR(historie[[#This Row],[Rok]]-historie[[#This Row],[Ročník]],5)&gt;=35),FLOOR(historie[[#This Row],[Rok]]-historie[[#This Row],[Ročník]],5),0)</f>
        <v>45</v>
      </c>
      <c r="AA6" s="61">
        <f>IF(OR(historie[[#This Row],[100m]]&gt;b_1_m-k_1_m*měření,historie[[#This Row],[100m]]=""),0,ROUNDDOWN(a_1_m*(b_1_m-k_1_m*měření-historie[[#This Row],[100m]])^c_1_m,0))</f>
        <v>0</v>
      </c>
      <c r="AB6" s="61">
        <f>IF(OR(historie[[#This Row],[Dálka]]&lt;b_2_m,historie[[#This Row],[Dálka]]=""),0,ROUNDDOWN(a_2_m*(historie[[#This Row],[Dálka]]-b_2_m)^c_2_m,0))</f>
        <v>30</v>
      </c>
      <c r="AC6" s="61">
        <f>IF(OR(historie[[#This Row],[Koule]]&lt;b_3_m,historie[[#This Row],[Koule]]=""),0,ROUNDDOWN(a_3_m*(historie[[#This Row],[Koule]]-b_3_m)^c_3_m,0))</f>
        <v>413</v>
      </c>
      <c r="AD6" s="61">
        <f>IF(OR(historie[[#This Row],[Výška]]&lt;b_4_m,historie[[#This Row],[Výška]]=""),0,ROUNDDOWN(a_4_m*(historie[[#This Row],[Výška]]-b_4_m)^c_4_m,0))</f>
        <v>131</v>
      </c>
      <c r="AE6" s="61">
        <f>IF(OR(historie[[#This Row],[400m]]&gt;b_5_m-k_5_m*měření,historie[[#This Row],[400m]]=""),0,ROUNDDOWN(a_5_m*(b_5_m-k_5_m*měření-historie[[#This Row],[400m]])^c_5_m,0))</f>
        <v>0</v>
      </c>
      <c r="AF6" s="61">
        <f>IF(OR(historie[[#This Row],[Překážky]]&gt;b_6_m-k_6_m*měření,historie[[#This Row],[Překážky]]=""),0,ROUNDDOWN(a_6_m*(b_6_m-k_6_m*měření-historie[[#This Row],[Překážky]])^c_6_m,0))</f>
        <v>0</v>
      </c>
      <c r="AG6" s="61">
        <f>IF(OR(historie[[#This Row],[Disk]]&lt;b_7_m,historie[[#This Row],[Disk]]=""),0,ROUNDDOWN(a_7_m*(historie[[#This Row],[Disk]]-b_7_m)^c_7_m,0))</f>
        <v>281</v>
      </c>
      <c r="AH6" s="61">
        <f>IF(OR(historie[[#This Row],[Tyčka]]&lt;b_8_m,historie[[#This Row],[Tyčka]]=""),0,ROUNDDOWN(a_8_m*(historie[[#This Row],[Tyčka]]-b_8_m)^c_8_m,0))</f>
        <v>86</v>
      </c>
      <c r="AI6" s="61">
        <f>IF(OR(historie[[#This Row],[Oštěp]]&lt;b_9_m,historie[[#This Row],[Oštěp]]=""),0,ROUNDDOWN(a_9_m*(historie[[#This Row],[Oštěp]]-b_9_m)^c_9_m,0))</f>
        <v>356</v>
      </c>
      <c r="AJ6" s="61">
        <f>IF(OR(historie[[#This Row],[1500m]]*24*60*60&gt;b_10_m,historie[[#This Row],[1500m]]=""),0,ROUNDDOWN(a_10_m*(b_10_m-historie[[#This Row],[1500m]]*24*60*60)^c_10_m,0))</f>
        <v>0</v>
      </c>
      <c r="AK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1297</v>
      </c>
      <c r="AL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0</v>
      </c>
      <c r="AM6" s="61">
        <f>IF(OR(historie[[#This Row],[Dálka]]&lt;b_2_m,historie[[#This Row],[Dálka]]=""),0,ROUNDDOWN(a_2_m*(ROUND(historie[[#This Row],[Dálka]]*VLOOKUP(historie[[#This Row],[Veteran]],Veteran,3,FALSE),0)-b_2_m)^c_2_m,0))</f>
        <v>74</v>
      </c>
      <c r="AN6" s="61">
        <f>IF(OR(historie[[#This Row],[Koule]]&lt;b_3_m,historie[[#This Row],[Koule]]=""),0,ROUNDDOWN(a_3_m*(FLOOR(historie[[#This Row],[Koule]]*VLOOKUP(historie[[#This Row],[Veteran]],Veteran,4,FALSE),0.01)-b_3_m)^c_3_m,0))</f>
        <v>519</v>
      </c>
      <c r="AO6" s="61">
        <f>IF(OR(historie[[#This Row],[Výška]]&lt;b_4_m,historie[[#This Row],[Výška]]=""),0,ROUNDDOWN(a_4_m*(ROUND(historie[[#This Row],[Výška]]*VLOOKUP(historie[[#This Row],[Veteran]],Veteran,5,FALSE),0)-b_4_m)^c_4_m,0))</f>
        <v>194</v>
      </c>
      <c r="AP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6" s="61">
        <f>IF(OR(historie[[#This Row],[Disk]]&lt;b_7_m,historie[[#This Row],[Disk]]=""),0,ROUNDDOWN(a_7_m*(FLOOR(historie[[#This Row],[Disk]]*VLOOKUP(historie[[#This Row],[Veteran]],Veteran,8,FALSE),0.01)-b_7_m)^c_7_m,0))</f>
        <v>361</v>
      </c>
      <c r="AS6" s="61">
        <f>IF(OR(historie[[#This Row],[Tyčka]]&lt;b_8_m,historie[[#This Row],[Tyčka]]=""),0,ROUNDDOWN(a_8_m*(ROUND(historie[[#This Row],[Tyčka]]*VLOOKUP(historie[[#This Row],[Veteran]],Veteran,9,FALSE),0)-b_8_m)^c_8_m,0))</f>
        <v>130</v>
      </c>
      <c r="AT6" s="61">
        <f>IF(OR(historie[[#This Row],[Oštěp]]&lt;b_9_m,historie[[#This Row],[Oštěp]]=""),0,ROUNDDOWN(a_9_m*(FLOOR(historie[[#This Row],[Oštěp]]*VLOOKUP(historie[[#This Row],[Veteran]],Veteran,10,FALSE),0.01)-b_9_m)^c_9_m,0))</f>
        <v>440</v>
      </c>
      <c r="AU6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6" s="80">
        <f t="shared" si="0"/>
        <v>1718</v>
      </c>
      <c r="AW6" s="62">
        <f t="array" ref="AW6">MAX(IF(historie[[Jméno a příjmení]:[Jméno a příjmení]]=A6,historie[[100m_body_v]:[100m_body_v]]))
+MAX(IF(historie[[Jméno a příjmení]:[Jméno a příjmení]]=A6,historie[[dálka_body_v]:[dálka_body_v]]))
+MAX(IF(historie[[Jméno a příjmení]:[Jméno a příjmení]]=A6,historie[[koule_body_v]:[koule_body_v]]))
+MAX(IF(historie[[Jméno a příjmení]:[Jméno a příjmení]]=A6,historie[[výška_body_v]:[výška_body_v]]))
+MAX(IF(historie[[Jméno a příjmení]:[Jméno a příjmení]]=A6,historie[[400m_body_v]:[400m_body_v]]))
+MAX(IF(historie[[Jméno a příjmení]:[Jméno a příjmení]]=A6,historie[[překážky_body_v]:[překážky_body_v]]))
+MAX(IF(historie[[Jméno a příjmení]:[Jméno a příjmení]]=A6,historie[[disk_body_v]:[disk_body_v]]))
+MAX(IF(historie[[Jméno a příjmení]:[Jméno a příjmení]]=A6,historie[[tyčka_body_v]:[tyčka_body_v]]))
+MAX(IF(historie[[Jméno a příjmení]:[Jméno a příjmení]]=A6,historie[[oštěp_body_v]:[oštěp_body_v]]))
+MAX(IF(historie[[Jméno a příjmení]:[Jméno a příjmení]]=A6,historie[[1500m_body_v]:[1500m_body_v]]))</f>
        <v>3419</v>
      </c>
    </row>
    <row r="7" spans="1:49" x14ac:dyDescent="0.2">
      <c r="A7" s="56" t="s">
        <v>126</v>
      </c>
      <c r="B7" s="56">
        <v>1957</v>
      </c>
      <c r="C7" s="57">
        <v>14</v>
      </c>
      <c r="D7" s="58">
        <v>279</v>
      </c>
      <c r="E7" s="59">
        <v>455</v>
      </c>
      <c r="F7" s="58">
        <v>299</v>
      </c>
      <c r="G7" s="57">
        <v>8.49</v>
      </c>
      <c r="H7" s="58">
        <v>395</v>
      </c>
      <c r="I7" s="59">
        <v>150</v>
      </c>
      <c r="J7" s="58">
        <v>389</v>
      </c>
      <c r="K7" s="57"/>
      <c r="L7" s="58">
        <v>0</v>
      </c>
      <c r="M7" s="57"/>
      <c r="N7" s="58">
        <v>0</v>
      </c>
      <c r="O7" s="57">
        <v>22.4</v>
      </c>
      <c r="P7" s="58">
        <v>318</v>
      </c>
      <c r="Q7" s="59">
        <v>180</v>
      </c>
      <c r="R7" s="58">
        <v>103</v>
      </c>
      <c r="S7" s="57">
        <v>32.67</v>
      </c>
      <c r="T7" s="58">
        <v>337</v>
      </c>
      <c r="U7" s="60"/>
      <c r="V7" s="58">
        <v>0</v>
      </c>
      <c r="W7" s="74">
        <v>2120</v>
      </c>
      <c r="X7" s="83">
        <v>2001</v>
      </c>
      <c r="Y7" s="77">
        <f>IF(historie[[#This Row],[Ročník]]&lt;&gt;0,historie[[#This Row],[Rok]]-historie[[#This Row],[Ročník]],"")</f>
        <v>44</v>
      </c>
      <c r="Z7" s="80">
        <f>IF(AND(historie[[#This Row],[Ročník]]&lt;&gt;"",FLOOR(historie[[#This Row],[Rok]]-historie[[#This Row],[Ročník]],5)&gt;=35),FLOOR(historie[[#This Row],[Rok]]-historie[[#This Row],[Ročník]],5),0)</f>
        <v>40</v>
      </c>
      <c r="AA7" s="61">
        <f>IF(OR(historie[[#This Row],[100m]]&gt;b_1_m-k_1_m*měření,historie[[#This Row],[100m]]=""),0,ROUNDDOWN(a_1_m*(b_1_m-k_1_m*měření-historie[[#This Row],[100m]])^c_1_m,0))</f>
        <v>279</v>
      </c>
      <c r="AB7" s="61">
        <f>IF(OR(historie[[#This Row],[Dálka]]&lt;b_2_m,historie[[#This Row],[Dálka]]=""),0,ROUNDDOWN(a_2_m*(historie[[#This Row],[Dálka]]-b_2_m)^c_2_m,0))</f>
        <v>299</v>
      </c>
      <c r="AC7" s="61">
        <f>IF(OR(historie[[#This Row],[Koule]]&lt;b_3_m,historie[[#This Row],[Koule]]=""),0,ROUNDDOWN(a_3_m*(historie[[#This Row],[Koule]]-b_3_m)^c_3_m,0))</f>
        <v>395</v>
      </c>
      <c r="AD7" s="61">
        <f>IF(OR(historie[[#This Row],[Výška]]&lt;b_4_m,historie[[#This Row],[Výška]]=""),0,ROUNDDOWN(a_4_m*(historie[[#This Row],[Výška]]-b_4_m)^c_4_m,0))</f>
        <v>389</v>
      </c>
      <c r="AE7" s="61">
        <f>IF(OR(historie[[#This Row],[400m]]&gt;b_5_m-k_5_m*měření,historie[[#This Row],[400m]]=""),0,ROUNDDOWN(a_5_m*(b_5_m-k_5_m*měření-historie[[#This Row],[400m]])^c_5_m,0))</f>
        <v>0</v>
      </c>
      <c r="AF7" s="61">
        <f>IF(OR(historie[[#This Row],[Překážky]]&gt;b_6_m-k_6_m*měření,historie[[#This Row],[Překážky]]=""),0,ROUNDDOWN(a_6_m*(b_6_m-k_6_m*měření-historie[[#This Row],[Překážky]])^c_6_m,0))</f>
        <v>0</v>
      </c>
      <c r="AG7" s="61">
        <f>IF(OR(historie[[#This Row],[Disk]]&lt;b_7_m,historie[[#This Row],[Disk]]=""),0,ROUNDDOWN(a_7_m*(historie[[#This Row],[Disk]]-b_7_m)^c_7_m,0))</f>
        <v>317</v>
      </c>
      <c r="AH7" s="61">
        <f>IF(OR(historie[[#This Row],[Tyčka]]&lt;b_8_m,historie[[#This Row],[Tyčka]]=""),0,ROUNDDOWN(a_8_m*(historie[[#This Row],[Tyčka]]-b_8_m)^c_8_m,0))</f>
        <v>103</v>
      </c>
      <c r="AI7" s="61">
        <f>IF(OR(historie[[#This Row],[Oštěp]]&lt;b_9_m,historie[[#This Row],[Oštěp]]=""),0,ROUNDDOWN(a_9_m*(historie[[#This Row],[Oštěp]]-b_9_m)^c_9_m,0))</f>
        <v>337</v>
      </c>
      <c r="AJ7" s="61">
        <f>IF(OR(historie[[#This Row],[1500m]]*24*60*60&gt;b_10_m,historie[[#This Row],[1500m]]=""),0,ROUNDDOWN(a_10_m*(b_10_m-historie[[#This Row],[1500m]]*24*60*60)^c_10_m,0))</f>
        <v>0</v>
      </c>
      <c r="AK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2119</v>
      </c>
      <c r="AL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363</v>
      </c>
      <c r="AM7" s="61">
        <f>IF(OR(historie[[#This Row],[Dálka]]&lt;b_2_m,historie[[#This Row],[Dálka]]=""),0,ROUNDDOWN(a_2_m*(ROUND(historie[[#This Row],[Dálka]]*VLOOKUP(historie[[#This Row],[Veteran]],Veteran,3,FALSE),0)-b_2_m)^c_2_m,0))</f>
        <v>375</v>
      </c>
      <c r="AN7" s="61">
        <f>IF(OR(historie[[#This Row],[Koule]]&lt;b_3_m,historie[[#This Row],[Koule]]=""),0,ROUNDDOWN(a_3_m*(FLOOR(historie[[#This Row],[Koule]]*VLOOKUP(historie[[#This Row],[Veteran]],Veteran,4,FALSE),0.01)-b_3_m)^c_3_m,0))</f>
        <v>453</v>
      </c>
      <c r="AO7" s="61">
        <f>IF(OR(historie[[#This Row],[Výška]]&lt;b_4_m,historie[[#This Row],[Výška]]=""),0,ROUNDDOWN(a_4_m*(ROUND(historie[[#This Row],[Výška]]*VLOOKUP(historie[[#This Row],[Veteran]],Veteran,5,FALSE),0)-b_4_m)^c_4_m,0))</f>
        <v>441</v>
      </c>
      <c r="AP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7" s="61">
        <f>IF(OR(historie[[#This Row],[Disk]]&lt;b_7_m,historie[[#This Row],[Disk]]=""),0,ROUNDDOWN(a_7_m*(FLOOR(historie[[#This Row],[Disk]]*VLOOKUP(historie[[#This Row],[Veteran]],Veteran,8,FALSE),0.01)-b_7_m)^c_7_m,0))</f>
        <v>361</v>
      </c>
      <c r="AS7" s="61">
        <f>IF(OR(historie[[#This Row],[Tyčka]]&lt;b_8_m,historie[[#This Row],[Tyčka]]=""),0,ROUNDDOWN(a_8_m*(ROUND(historie[[#This Row],[Tyčka]]*VLOOKUP(historie[[#This Row],[Veteran]],Veteran,9,FALSE),0)-b_8_m)^c_8_m,0))</f>
        <v>128</v>
      </c>
      <c r="AT7" s="61">
        <f>IF(OR(historie[[#This Row],[Oštěp]]&lt;b_9_m,historie[[#This Row],[Oštěp]]=""),0,ROUNDDOWN(a_9_m*(FLOOR(historie[[#This Row],[Oštěp]]*VLOOKUP(historie[[#This Row],[Veteran]],Veteran,10,FALSE),0.01)-b_9_m)^c_9_m,0))</f>
        <v>377</v>
      </c>
      <c r="AU7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7" s="80">
        <f t="shared" si="0"/>
        <v>2498</v>
      </c>
      <c r="AW7" s="62">
        <f t="array" ref="AW7">MAX(IF(historie[[Jméno a příjmení]:[Jméno a příjmení]]=A7,historie[[100m_body_v]:[100m_body_v]]))
+MAX(IF(historie[[Jméno a příjmení]:[Jméno a příjmení]]=A7,historie[[dálka_body_v]:[dálka_body_v]]))
+MAX(IF(historie[[Jméno a příjmení]:[Jméno a příjmení]]=A7,historie[[koule_body_v]:[koule_body_v]]))
+MAX(IF(historie[[Jméno a příjmení]:[Jméno a příjmení]]=A7,historie[[výška_body_v]:[výška_body_v]]))
+MAX(IF(historie[[Jméno a příjmení]:[Jméno a příjmení]]=A7,historie[[400m_body_v]:[400m_body_v]]))
+MAX(IF(historie[[Jméno a příjmení]:[Jméno a příjmení]]=A7,historie[[překážky_body_v]:[překážky_body_v]]))
+MAX(IF(historie[[Jméno a příjmení]:[Jméno a příjmení]]=A7,historie[[disk_body_v]:[disk_body_v]]))
+MAX(IF(historie[[Jméno a příjmení]:[Jméno a příjmení]]=A7,historie[[tyčka_body_v]:[tyčka_body_v]]))
+MAX(IF(historie[[Jméno a příjmení]:[Jméno a příjmení]]=A7,historie[[oštěp_body_v]:[oštěp_body_v]]))
+MAX(IF(historie[[Jméno a příjmení]:[Jméno a příjmení]]=A7,historie[[1500m_body_v]:[1500m_body_v]]))</f>
        <v>3419</v>
      </c>
    </row>
    <row r="8" spans="1:49" x14ac:dyDescent="0.2">
      <c r="A8" s="56" t="s">
        <v>126</v>
      </c>
      <c r="B8" s="56">
        <v>1957</v>
      </c>
      <c r="C8" s="57">
        <v>13.8</v>
      </c>
      <c r="D8" s="58">
        <v>307</v>
      </c>
      <c r="E8" s="59">
        <v>430</v>
      </c>
      <c r="F8" s="58">
        <v>255</v>
      </c>
      <c r="G8" s="57">
        <v>8.6300000000000008</v>
      </c>
      <c r="H8" s="58">
        <v>404</v>
      </c>
      <c r="I8" s="59">
        <v>140</v>
      </c>
      <c r="J8" s="58">
        <v>317</v>
      </c>
      <c r="K8" s="57">
        <v>75.599999999999994</v>
      </c>
      <c r="L8" s="58">
        <v>42</v>
      </c>
      <c r="M8" s="57"/>
      <c r="N8" s="58">
        <v>0</v>
      </c>
      <c r="O8" s="57">
        <v>20.059999999999999</v>
      </c>
      <c r="P8" s="58">
        <v>273</v>
      </c>
      <c r="Q8" s="59">
        <v>200</v>
      </c>
      <c r="R8" s="58">
        <v>140</v>
      </c>
      <c r="S8" s="57">
        <v>32.5</v>
      </c>
      <c r="T8" s="58">
        <v>335</v>
      </c>
      <c r="U8" s="60"/>
      <c r="V8" s="58">
        <v>0</v>
      </c>
      <c r="W8" s="74">
        <v>2073</v>
      </c>
      <c r="X8" s="83">
        <v>2000</v>
      </c>
      <c r="Y8" s="77">
        <f>IF(historie[[#This Row],[Ročník]]&lt;&gt;0,historie[[#This Row],[Rok]]-historie[[#This Row],[Ročník]],"")</f>
        <v>43</v>
      </c>
      <c r="Z8" s="80">
        <f>IF(AND(historie[[#This Row],[Ročník]]&lt;&gt;"",FLOOR(historie[[#This Row],[Rok]]-historie[[#This Row],[Ročník]],5)&gt;=35),FLOOR(historie[[#This Row],[Rok]]-historie[[#This Row],[Ročník]],5),0)</f>
        <v>40</v>
      </c>
      <c r="AA8" s="61">
        <f>IF(OR(historie[[#This Row],[100m]]&gt;b_1_m-k_1_m*měření,historie[[#This Row],[100m]]=""),0,ROUNDDOWN(a_1_m*(b_1_m-k_1_m*měření-historie[[#This Row],[100m]])^c_1_m,0))</f>
        <v>307</v>
      </c>
      <c r="AB8" s="61">
        <f>IF(OR(historie[[#This Row],[Dálka]]&lt;b_2_m,historie[[#This Row],[Dálka]]=""),0,ROUNDDOWN(a_2_m*(historie[[#This Row],[Dálka]]-b_2_m)^c_2_m,0))</f>
        <v>255</v>
      </c>
      <c r="AC8" s="61">
        <f>IF(OR(historie[[#This Row],[Koule]]&lt;b_3_m,historie[[#This Row],[Koule]]=""),0,ROUNDDOWN(a_3_m*(historie[[#This Row],[Koule]]-b_3_m)^c_3_m,0))</f>
        <v>404</v>
      </c>
      <c r="AD8" s="61">
        <f>IF(OR(historie[[#This Row],[Výška]]&lt;b_4_m,historie[[#This Row],[Výška]]=""),0,ROUNDDOWN(a_4_m*(historie[[#This Row],[Výška]]-b_4_m)^c_4_m,0))</f>
        <v>317</v>
      </c>
      <c r="AE8" s="61">
        <f>IF(OR(historie[[#This Row],[400m]]&gt;b_5_m-k_5_m*měření,historie[[#This Row],[400m]]=""),0,ROUNDDOWN(a_5_m*(b_5_m-k_5_m*měření-historie[[#This Row],[400m]])^c_5_m,0))</f>
        <v>42</v>
      </c>
      <c r="AF8" s="61">
        <f>IF(OR(historie[[#This Row],[Překážky]]&gt;b_6_m-k_6_m*měření,historie[[#This Row],[Překážky]]=""),0,ROUNDDOWN(a_6_m*(b_6_m-k_6_m*měření-historie[[#This Row],[Překážky]])^c_6_m,0))</f>
        <v>0</v>
      </c>
      <c r="AG8" s="61">
        <f>IF(OR(historie[[#This Row],[Disk]]&lt;b_7_m,historie[[#This Row],[Disk]]=""),0,ROUNDDOWN(a_7_m*(historie[[#This Row],[Disk]]-b_7_m)^c_7_m,0))</f>
        <v>273</v>
      </c>
      <c r="AH8" s="61">
        <f>IF(OR(historie[[#This Row],[Tyčka]]&lt;b_8_m,historie[[#This Row],[Tyčka]]=""),0,ROUNDDOWN(a_8_m*(historie[[#This Row],[Tyčka]]-b_8_m)^c_8_m,0))</f>
        <v>140</v>
      </c>
      <c r="AI8" s="61">
        <f>IF(OR(historie[[#This Row],[Oštěp]]&lt;b_9_m,historie[[#This Row],[Oštěp]]=""),0,ROUNDDOWN(a_9_m*(historie[[#This Row],[Oštěp]]-b_9_m)^c_9_m,0))</f>
        <v>335</v>
      </c>
      <c r="AJ8" s="61">
        <f>IF(OR(historie[[#This Row],[1500m]]*24*60*60&gt;b_10_m,historie[[#This Row],[1500m]]=""),0,ROUNDDOWN(a_10_m*(b_10_m-historie[[#This Row],[1500m]]*24*60*60)^c_10_m,0))</f>
        <v>0</v>
      </c>
      <c r="AK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2073</v>
      </c>
      <c r="AL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393</v>
      </c>
      <c r="AM8" s="61">
        <f>IF(OR(historie[[#This Row],[Dálka]]&lt;b_2_m,historie[[#This Row],[Dálka]]=""),0,ROUNDDOWN(a_2_m*(ROUND(historie[[#This Row],[Dálka]]*VLOOKUP(historie[[#This Row],[Veteran]],Veteran,3,FALSE),0)-b_2_m)^c_2_m,0))</f>
        <v>324</v>
      </c>
      <c r="AN8" s="61">
        <f>IF(OR(historie[[#This Row],[Koule]]&lt;b_3_m,historie[[#This Row],[Koule]]=""),0,ROUNDDOWN(a_3_m*(FLOOR(historie[[#This Row],[Koule]]*VLOOKUP(historie[[#This Row],[Veteran]],Veteran,4,FALSE),0.01)-b_3_m)^c_3_m,0))</f>
        <v>462</v>
      </c>
      <c r="AO8" s="61">
        <f>IF(OR(historie[[#This Row],[Výška]]&lt;b_4_m,historie[[#This Row],[Výška]]=""),0,ROUNDDOWN(a_4_m*(ROUND(historie[[#This Row],[Výška]]*VLOOKUP(historie[[#This Row],[Veteran]],Veteran,5,FALSE),0)-b_4_m)^c_4_m,0))</f>
        <v>367</v>
      </c>
      <c r="AP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120</v>
      </c>
      <c r="AQ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8" s="61">
        <f>IF(OR(historie[[#This Row],[Disk]]&lt;b_7_m,historie[[#This Row],[Disk]]=""),0,ROUNDDOWN(a_7_m*(FLOOR(historie[[#This Row],[Disk]]*VLOOKUP(historie[[#This Row],[Veteran]],Veteran,8,FALSE),0.01)-b_7_m)^c_7_m,0))</f>
        <v>311</v>
      </c>
      <c r="AS8" s="61">
        <f>IF(OR(historie[[#This Row],[Tyčka]]&lt;b_8_m,historie[[#This Row],[Tyčka]]=""),0,ROUNDDOWN(a_8_m*(ROUND(historie[[#This Row],[Tyčka]]*VLOOKUP(historie[[#This Row],[Veteran]],Veteran,9,FALSE),0)-b_8_m)^c_8_m,0))</f>
        <v>169</v>
      </c>
      <c r="AT8" s="61">
        <f>IF(OR(historie[[#This Row],[Oštěp]]&lt;b_9_m,historie[[#This Row],[Oštěp]]=""),0,ROUNDDOWN(a_9_m*(FLOOR(historie[[#This Row],[Oštěp]]*VLOOKUP(historie[[#This Row],[Veteran]],Veteran,10,FALSE),0.01)-b_9_m)^c_9_m,0))</f>
        <v>374</v>
      </c>
      <c r="AU8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8" s="80">
        <f t="shared" si="0"/>
        <v>2520</v>
      </c>
      <c r="AW8" s="62">
        <f t="array" ref="AW8">MAX(IF(historie[[Jméno a příjmení]:[Jméno a příjmení]]=A8,historie[[100m_body_v]:[100m_body_v]]))
+MAX(IF(historie[[Jméno a příjmení]:[Jméno a příjmení]]=A8,historie[[dálka_body_v]:[dálka_body_v]]))
+MAX(IF(historie[[Jméno a příjmení]:[Jméno a příjmení]]=A8,historie[[koule_body_v]:[koule_body_v]]))
+MAX(IF(historie[[Jméno a příjmení]:[Jméno a příjmení]]=A8,historie[[výška_body_v]:[výška_body_v]]))
+MAX(IF(historie[[Jméno a příjmení]:[Jméno a příjmení]]=A8,historie[[400m_body_v]:[400m_body_v]]))
+MAX(IF(historie[[Jméno a příjmení]:[Jméno a příjmení]]=A8,historie[[překážky_body_v]:[překážky_body_v]]))
+MAX(IF(historie[[Jméno a příjmení]:[Jméno a příjmení]]=A8,historie[[disk_body_v]:[disk_body_v]]))
+MAX(IF(historie[[Jméno a příjmení]:[Jméno a příjmení]]=A8,historie[[tyčka_body_v]:[tyčka_body_v]]))
+MAX(IF(historie[[Jméno a příjmení]:[Jméno a příjmení]]=A8,historie[[oštěp_body_v]:[oštěp_body_v]]))
+MAX(IF(historie[[Jméno a příjmení]:[Jméno a příjmení]]=A8,historie[[1500m_body_v]:[1500m_body_v]]))</f>
        <v>3419</v>
      </c>
    </row>
    <row r="9" spans="1:49" x14ac:dyDescent="0.2">
      <c r="A9" s="56" t="s">
        <v>126</v>
      </c>
      <c r="B9" s="56">
        <v>1957</v>
      </c>
      <c r="C9" s="57">
        <v>14.58</v>
      </c>
      <c r="D9" s="58">
        <v>235</v>
      </c>
      <c r="E9" s="59">
        <v>431</v>
      </c>
      <c r="F9" s="58">
        <v>257</v>
      </c>
      <c r="G9" s="57">
        <v>8.44</v>
      </c>
      <c r="H9" s="58">
        <v>392</v>
      </c>
      <c r="I9" s="59">
        <v>140</v>
      </c>
      <c r="J9" s="58">
        <v>317</v>
      </c>
      <c r="K9" s="57">
        <v>77.400000000000006</v>
      </c>
      <c r="L9" s="58">
        <v>24</v>
      </c>
      <c r="M9" s="57"/>
      <c r="N9" s="58">
        <v>0</v>
      </c>
      <c r="O9" s="57">
        <v>21.78</v>
      </c>
      <c r="P9" s="58">
        <v>306</v>
      </c>
      <c r="Q9" s="59">
        <v>195</v>
      </c>
      <c r="R9" s="58">
        <v>130</v>
      </c>
      <c r="S9" s="57">
        <v>33.35</v>
      </c>
      <c r="T9" s="58">
        <v>347</v>
      </c>
      <c r="U9" s="60">
        <v>4.8148148148148152E-3</v>
      </c>
      <c r="V9" s="58">
        <v>83</v>
      </c>
      <c r="W9" s="74">
        <v>2091</v>
      </c>
      <c r="X9" s="83">
        <v>1999</v>
      </c>
      <c r="Y9" s="77">
        <f>IF(historie[[#This Row],[Ročník]]&lt;&gt;0,historie[[#This Row],[Rok]]-historie[[#This Row],[Ročník]],"")</f>
        <v>42</v>
      </c>
      <c r="Z9" s="80">
        <f>IF(AND(historie[[#This Row],[Ročník]]&lt;&gt;"",FLOOR(historie[[#This Row],[Rok]]-historie[[#This Row],[Ročník]],5)&gt;=35),FLOOR(historie[[#This Row],[Rok]]-historie[[#This Row],[Ročník]],5),0)</f>
        <v>40</v>
      </c>
      <c r="AA9" s="61">
        <f>IF(OR(historie[[#This Row],[100m]]&gt;b_1_m-k_1_m*měření,historie[[#This Row],[100m]]=""),0,ROUNDDOWN(a_1_m*(b_1_m-k_1_m*měření-historie[[#This Row],[100m]])^c_1_m,0))</f>
        <v>206</v>
      </c>
      <c r="AB9" s="61">
        <f>IF(OR(historie[[#This Row],[Dálka]]&lt;b_2_m,historie[[#This Row],[Dálka]]=""),0,ROUNDDOWN(a_2_m*(historie[[#This Row],[Dálka]]-b_2_m)^c_2_m,0))</f>
        <v>257</v>
      </c>
      <c r="AC9" s="61">
        <f>IF(OR(historie[[#This Row],[Koule]]&lt;b_3_m,historie[[#This Row],[Koule]]=""),0,ROUNDDOWN(a_3_m*(historie[[#This Row],[Koule]]-b_3_m)^c_3_m,0))</f>
        <v>392</v>
      </c>
      <c r="AD9" s="61">
        <f>IF(OR(historie[[#This Row],[Výška]]&lt;b_4_m,historie[[#This Row],[Výška]]=""),0,ROUNDDOWN(a_4_m*(historie[[#This Row],[Výška]]-b_4_m)^c_4_m,0))</f>
        <v>317</v>
      </c>
      <c r="AE9" s="61">
        <f>IF(OR(historie[[#This Row],[400m]]&gt;b_5_m-k_5_m*měření,historie[[#This Row],[400m]]=""),0,ROUNDDOWN(a_5_m*(b_5_m-k_5_m*měření-historie[[#This Row],[400m]])^c_5_m,0))</f>
        <v>23</v>
      </c>
      <c r="AF9" s="61">
        <f>IF(OR(historie[[#This Row],[Překážky]]&gt;b_6_m-k_6_m*měření,historie[[#This Row],[Překážky]]=""),0,ROUNDDOWN(a_6_m*(b_6_m-k_6_m*měření-historie[[#This Row],[Překážky]])^c_6_m,0))</f>
        <v>0</v>
      </c>
      <c r="AG9" s="61">
        <f>IF(OR(historie[[#This Row],[Disk]]&lt;b_7_m,historie[[#This Row],[Disk]]=""),0,ROUNDDOWN(a_7_m*(historie[[#This Row],[Disk]]-b_7_m)^c_7_m,0))</f>
        <v>306</v>
      </c>
      <c r="AH9" s="61">
        <f>IF(OR(historie[[#This Row],[Tyčka]]&lt;b_8_m,historie[[#This Row],[Tyčka]]=""),0,ROUNDDOWN(a_8_m*(historie[[#This Row],[Tyčka]]-b_8_m)^c_8_m,0))</f>
        <v>130</v>
      </c>
      <c r="AI9" s="61">
        <f>IF(OR(historie[[#This Row],[Oštěp]]&lt;b_9_m,historie[[#This Row],[Oštěp]]=""),0,ROUNDDOWN(a_9_m*(historie[[#This Row],[Oštěp]]-b_9_m)^c_9_m,0))</f>
        <v>347</v>
      </c>
      <c r="AJ9" s="61">
        <f>IF(OR(historie[[#This Row],[1500m]]*24*60*60&gt;b_10_m,historie[[#This Row],[1500m]]=""),0,ROUNDDOWN(a_10_m*(b_10_m-historie[[#This Row],[1500m]]*24*60*60)^c_10_m,0))</f>
        <v>82</v>
      </c>
      <c r="AK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2060</v>
      </c>
      <c r="AL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283</v>
      </c>
      <c r="AM9" s="61">
        <f>IF(OR(historie[[#This Row],[Dálka]]&lt;b_2_m,historie[[#This Row],[Dálka]]=""),0,ROUNDDOWN(a_2_m*(ROUND(historie[[#This Row],[Dálka]]*VLOOKUP(historie[[#This Row],[Veteran]],Veteran,3,FALSE),0)-b_2_m)^c_2_m,0))</f>
        <v>326</v>
      </c>
      <c r="AN9" s="61">
        <f>IF(OR(historie[[#This Row],[Koule]]&lt;b_3_m,historie[[#This Row],[Koule]]=""),0,ROUNDDOWN(a_3_m*(FLOOR(historie[[#This Row],[Koule]]*VLOOKUP(historie[[#This Row],[Veteran]],Veteran,4,FALSE),0.01)-b_3_m)^c_3_m,0))</f>
        <v>449</v>
      </c>
      <c r="AO9" s="61">
        <f>IF(OR(historie[[#This Row],[Výška]]&lt;b_4_m,historie[[#This Row],[Výška]]=""),0,ROUNDDOWN(a_4_m*(ROUND(historie[[#This Row],[Výška]]*VLOOKUP(historie[[#This Row],[Veteran]],Veteran,5,FALSE),0)-b_4_m)^c_4_m,0))</f>
        <v>367</v>
      </c>
      <c r="AP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89</v>
      </c>
      <c r="AQ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9" s="61">
        <f>IF(OR(historie[[#This Row],[Disk]]&lt;b_7_m,historie[[#This Row],[Disk]]=""),0,ROUNDDOWN(a_7_m*(FLOOR(historie[[#This Row],[Disk]]*VLOOKUP(historie[[#This Row],[Veteran]],Veteran,8,FALSE),0.01)-b_7_m)^c_7_m,0))</f>
        <v>348</v>
      </c>
      <c r="AS9" s="61">
        <f>IF(OR(historie[[#This Row],[Tyčka]]&lt;b_8_m,historie[[#This Row],[Tyčka]]=""),0,ROUNDDOWN(a_8_m*(ROUND(historie[[#This Row],[Tyčka]]*VLOOKUP(historie[[#This Row],[Veteran]],Veteran,9,FALSE),0)-b_8_m)^c_8_m,0))</f>
        <v>159</v>
      </c>
      <c r="AT9" s="61">
        <f>IF(OR(historie[[#This Row],[Oštěp]]&lt;b_9_m,historie[[#This Row],[Oštěp]]=""),0,ROUNDDOWN(a_9_m*(FLOOR(historie[[#This Row],[Oštěp]]*VLOOKUP(historie[[#This Row],[Veteran]],Veteran,10,FALSE),0.01)-b_9_m)^c_9_m,0))</f>
        <v>388</v>
      </c>
      <c r="AU9" s="61">
        <f>IF(OR(historie[[#This Row],[1500m]]*24*60*60&gt;b_10_m,historie[[#This Row],[1500m]]=""),0,ROUNDDOWN(a_10_m*(b_10_m-historie[[#This Row],[1500m]]*VLOOKUP(historie[[#This Row],[Veteran]],Veteran,11,FALSE)*24*60*60)^c_10_m,0))</f>
        <v>136</v>
      </c>
      <c r="AV9" s="80">
        <f t="shared" si="0"/>
        <v>2545</v>
      </c>
      <c r="AW9" s="62">
        <f t="array" ref="AW9">MAX(IF(historie[[Jméno a příjmení]:[Jméno a příjmení]]=A9,historie[[100m_body_v]:[100m_body_v]]))
+MAX(IF(historie[[Jméno a příjmení]:[Jméno a příjmení]]=A9,historie[[dálka_body_v]:[dálka_body_v]]))
+MAX(IF(historie[[Jméno a příjmení]:[Jméno a příjmení]]=A9,historie[[koule_body_v]:[koule_body_v]]))
+MAX(IF(historie[[Jméno a příjmení]:[Jméno a příjmení]]=A9,historie[[výška_body_v]:[výška_body_v]]))
+MAX(IF(historie[[Jméno a příjmení]:[Jméno a příjmení]]=A9,historie[[400m_body_v]:[400m_body_v]]))
+MAX(IF(historie[[Jméno a příjmení]:[Jméno a příjmení]]=A9,historie[[překážky_body_v]:[překážky_body_v]]))
+MAX(IF(historie[[Jméno a příjmení]:[Jméno a příjmení]]=A9,historie[[disk_body_v]:[disk_body_v]]))
+MAX(IF(historie[[Jméno a příjmení]:[Jméno a příjmení]]=A9,historie[[tyčka_body_v]:[tyčka_body_v]]))
+MAX(IF(historie[[Jméno a příjmení]:[Jméno a příjmení]]=A9,historie[[oštěp_body_v]:[oštěp_body_v]]))
+MAX(IF(historie[[Jméno a příjmení]:[Jméno a příjmení]]=A9,historie[[1500m_body_v]:[1500m_body_v]]))</f>
        <v>3419</v>
      </c>
    </row>
    <row r="10" spans="1:49" x14ac:dyDescent="0.2">
      <c r="A10" s="56" t="s">
        <v>126</v>
      </c>
      <c r="B10" s="56">
        <v>1957</v>
      </c>
      <c r="C10" s="57">
        <v>13.7</v>
      </c>
      <c r="D10" s="58">
        <v>356</v>
      </c>
      <c r="E10" s="59">
        <v>450</v>
      </c>
      <c r="F10" s="58">
        <v>290</v>
      </c>
      <c r="G10" s="57">
        <v>8.1300000000000008</v>
      </c>
      <c r="H10" s="58">
        <v>374</v>
      </c>
      <c r="I10" s="59">
        <v>140</v>
      </c>
      <c r="J10" s="58">
        <v>317</v>
      </c>
      <c r="K10" s="57">
        <v>77</v>
      </c>
      <c r="L10" s="58">
        <v>29</v>
      </c>
      <c r="M10" s="57"/>
      <c r="N10" s="58">
        <v>0</v>
      </c>
      <c r="O10" s="57">
        <v>22.58</v>
      </c>
      <c r="P10" s="58">
        <v>321</v>
      </c>
      <c r="Q10" s="59">
        <v>200</v>
      </c>
      <c r="R10" s="58">
        <v>140</v>
      </c>
      <c r="S10" s="57">
        <v>30.88</v>
      </c>
      <c r="T10" s="58">
        <v>312</v>
      </c>
      <c r="U10" s="60">
        <v>4.6064814814814814E-3</v>
      </c>
      <c r="V10" s="58">
        <v>131</v>
      </c>
      <c r="W10" s="74">
        <v>2270</v>
      </c>
      <c r="X10" s="83">
        <v>1998</v>
      </c>
      <c r="Y10" s="77">
        <f>IF(historie[[#This Row],[Ročník]]&lt;&gt;0,historie[[#This Row],[Rok]]-historie[[#This Row],[Ročník]],"")</f>
        <v>41</v>
      </c>
      <c r="Z10" s="80">
        <f>IF(AND(historie[[#This Row],[Ročník]]&lt;&gt;"",FLOOR(historie[[#This Row],[Rok]]-historie[[#This Row],[Ročník]],5)&gt;=35),FLOOR(historie[[#This Row],[Rok]]-historie[[#This Row],[Ročník]],5),0)</f>
        <v>40</v>
      </c>
      <c r="AA10" s="61">
        <f>IF(OR(historie[[#This Row],[100m]]&gt;b_1_m-k_1_m*měření,historie[[#This Row],[100m]]=""),0,ROUNDDOWN(a_1_m*(b_1_m-k_1_m*měření-historie[[#This Row],[100m]])^c_1_m,0))</f>
        <v>321</v>
      </c>
      <c r="AB10" s="61">
        <f>IF(OR(historie[[#This Row],[Dálka]]&lt;b_2_m,historie[[#This Row],[Dálka]]=""),0,ROUNDDOWN(a_2_m*(historie[[#This Row],[Dálka]]-b_2_m)^c_2_m,0))</f>
        <v>290</v>
      </c>
      <c r="AC10" s="61">
        <f>IF(OR(historie[[#This Row],[Koule]]&lt;b_3_m,historie[[#This Row],[Koule]]=""),0,ROUNDDOWN(a_3_m*(historie[[#This Row],[Koule]]-b_3_m)^c_3_m,0))</f>
        <v>374</v>
      </c>
      <c r="AD10" s="61">
        <f>IF(OR(historie[[#This Row],[Výška]]&lt;b_4_m,historie[[#This Row],[Výška]]=""),0,ROUNDDOWN(a_4_m*(historie[[#This Row],[Výška]]-b_4_m)^c_4_m,0))</f>
        <v>317</v>
      </c>
      <c r="AE10" s="61">
        <f>IF(OR(historie[[#This Row],[400m]]&gt;b_5_m-k_5_m*měření,historie[[#This Row],[400m]]=""),0,ROUNDDOWN(a_5_m*(b_5_m-k_5_m*měření-historie[[#This Row],[400m]])^c_5_m,0))</f>
        <v>26</v>
      </c>
      <c r="AF10" s="61">
        <f>IF(OR(historie[[#This Row],[Překážky]]&gt;b_6_m-k_6_m*měření,historie[[#This Row],[Překážky]]=""),0,ROUNDDOWN(a_6_m*(b_6_m-k_6_m*měření-historie[[#This Row],[Překážky]])^c_6_m,0))</f>
        <v>0</v>
      </c>
      <c r="AG10" s="61">
        <f>IF(OR(historie[[#This Row],[Disk]]&lt;b_7_m,historie[[#This Row],[Disk]]=""),0,ROUNDDOWN(a_7_m*(historie[[#This Row],[Disk]]-b_7_m)^c_7_m,0))</f>
        <v>321</v>
      </c>
      <c r="AH10" s="61">
        <f>IF(OR(historie[[#This Row],[Tyčka]]&lt;b_8_m,historie[[#This Row],[Tyčka]]=""),0,ROUNDDOWN(a_8_m*(historie[[#This Row],[Tyčka]]-b_8_m)^c_8_m,0))</f>
        <v>140</v>
      </c>
      <c r="AI10" s="61">
        <f>IF(OR(historie[[#This Row],[Oštěp]]&lt;b_9_m,historie[[#This Row],[Oštěp]]=""),0,ROUNDDOWN(a_9_m*(historie[[#This Row],[Oštěp]]-b_9_m)^c_9_m,0))</f>
        <v>312</v>
      </c>
      <c r="AJ10" s="61">
        <f>IF(OR(historie[[#This Row],[1500m]]*24*60*60&gt;b_10_m,historie[[#This Row],[1500m]]=""),0,ROUNDDOWN(a_10_m*(b_10_m-historie[[#This Row],[1500m]]*24*60*60)^c_10_m,0))</f>
        <v>130</v>
      </c>
      <c r="AK1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2231</v>
      </c>
      <c r="AL1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407</v>
      </c>
      <c r="AM10" s="61">
        <f>IF(OR(historie[[#This Row],[Dálka]]&lt;b_2_m,historie[[#This Row],[Dálka]]=""),0,ROUNDDOWN(a_2_m*(ROUND(historie[[#This Row],[Dálka]]*VLOOKUP(historie[[#This Row],[Veteran]],Veteran,3,FALSE),0)-b_2_m)^c_2_m,0))</f>
        <v>363</v>
      </c>
      <c r="AN10" s="61">
        <f>IF(OR(historie[[#This Row],[Koule]]&lt;b_3_m,historie[[#This Row],[Koule]]=""),0,ROUNDDOWN(a_3_m*(FLOOR(historie[[#This Row],[Koule]]*VLOOKUP(historie[[#This Row],[Veteran]],Veteran,4,FALSE),0.01)-b_3_m)^c_3_m,0))</f>
        <v>429</v>
      </c>
      <c r="AO10" s="61">
        <f>IF(OR(historie[[#This Row],[Výška]]&lt;b_4_m,historie[[#This Row],[Výška]]=""),0,ROUNDDOWN(a_4_m*(ROUND(historie[[#This Row],[Výška]]*VLOOKUP(historie[[#This Row],[Veteran]],Veteran,5,FALSE),0)-b_4_m)^c_4_m,0))</f>
        <v>367</v>
      </c>
      <c r="AP1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96</v>
      </c>
      <c r="AQ1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0" s="61">
        <f>IF(OR(historie[[#This Row],[Disk]]&lt;b_7_m,historie[[#This Row],[Disk]]=""),0,ROUNDDOWN(a_7_m*(FLOOR(historie[[#This Row],[Disk]]*VLOOKUP(historie[[#This Row],[Veteran]],Veteran,8,FALSE),0.01)-b_7_m)^c_7_m,0))</f>
        <v>364</v>
      </c>
      <c r="AS10" s="61">
        <f>IF(OR(historie[[#This Row],[Tyčka]]&lt;b_8_m,historie[[#This Row],[Tyčka]]=""),0,ROUNDDOWN(a_8_m*(ROUND(historie[[#This Row],[Tyčka]]*VLOOKUP(historie[[#This Row],[Veteran]],Veteran,9,FALSE),0)-b_8_m)^c_8_m,0))</f>
        <v>169</v>
      </c>
      <c r="AT10" s="61">
        <f>IF(OR(historie[[#This Row],[Oštěp]]&lt;b_9_m,historie[[#This Row],[Oštěp]]=""),0,ROUNDDOWN(a_9_m*(FLOOR(historie[[#This Row],[Oštěp]]*VLOOKUP(historie[[#This Row],[Veteran]],Veteran,10,FALSE),0.01)-b_9_m)^c_9_m,0))</f>
        <v>349</v>
      </c>
      <c r="AU10" s="61">
        <f>IF(OR(historie[[#This Row],[1500m]]*24*60*60&gt;b_10_m,historie[[#This Row],[1500m]]=""),0,ROUNDDOWN(a_10_m*(b_10_m-historie[[#This Row],[1500m]]*VLOOKUP(historie[[#This Row],[Veteran]],Veteran,11,FALSE)*24*60*60)^c_10_m,0))</f>
        <v>192</v>
      </c>
      <c r="AV10" s="80">
        <f t="shared" si="0"/>
        <v>2736</v>
      </c>
      <c r="AW10" s="62">
        <f t="array" ref="AW10">MAX(IF(historie[[Jméno a příjmení]:[Jméno a příjmení]]=A10,historie[[100m_body_v]:[100m_body_v]]))
+MAX(IF(historie[[Jméno a příjmení]:[Jméno a příjmení]]=A10,historie[[dálka_body_v]:[dálka_body_v]]))
+MAX(IF(historie[[Jméno a příjmení]:[Jméno a příjmení]]=A10,historie[[koule_body_v]:[koule_body_v]]))
+MAX(IF(historie[[Jméno a příjmení]:[Jméno a příjmení]]=A10,historie[[výška_body_v]:[výška_body_v]]))
+MAX(IF(historie[[Jméno a příjmení]:[Jméno a příjmení]]=A10,historie[[400m_body_v]:[400m_body_v]]))
+MAX(IF(historie[[Jméno a příjmení]:[Jméno a příjmení]]=A10,historie[[překážky_body_v]:[překážky_body_v]]))
+MAX(IF(historie[[Jméno a příjmení]:[Jméno a příjmení]]=A10,historie[[disk_body_v]:[disk_body_v]]))
+MAX(IF(historie[[Jméno a příjmení]:[Jméno a příjmení]]=A10,historie[[tyčka_body_v]:[tyčka_body_v]]))
+MAX(IF(historie[[Jméno a příjmení]:[Jméno a příjmení]]=A10,historie[[oštěp_body_v]:[oštěp_body_v]]))
+MAX(IF(historie[[Jméno a příjmení]:[Jméno a příjmení]]=A10,historie[[1500m_body_v]:[1500m_body_v]]))</f>
        <v>3419</v>
      </c>
    </row>
    <row r="11" spans="1:49" x14ac:dyDescent="0.2">
      <c r="A11" s="56" t="s">
        <v>126</v>
      </c>
      <c r="B11" s="56">
        <v>1957</v>
      </c>
      <c r="C11" s="57">
        <v>13.45</v>
      </c>
      <c r="D11" s="58">
        <v>394</v>
      </c>
      <c r="E11" s="59">
        <v>469</v>
      </c>
      <c r="F11" s="58">
        <v>324</v>
      </c>
      <c r="G11" s="57">
        <v>8.98</v>
      </c>
      <c r="H11" s="58">
        <v>425</v>
      </c>
      <c r="I11" s="59">
        <v>145</v>
      </c>
      <c r="J11" s="58">
        <v>352</v>
      </c>
      <c r="K11" s="57">
        <v>74.099999999999994</v>
      </c>
      <c r="L11" s="58">
        <v>64</v>
      </c>
      <c r="M11" s="57">
        <v>25.81</v>
      </c>
      <c r="N11" s="58">
        <v>38</v>
      </c>
      <c r="O11" s="57">
        <v>22.66</v>
      </c>
      <c r="P11" s="58">
        <v>322</v>
      </c>
      <c r="Q11" s="59">
        <v>180</v>
      </c>
      <c r="R11" s="58">
        <v>103</v>
      </c>
      <c r="S11" s="57">
        <v>34.44</v>
      </c>
      <c r="T11" s="58">
        <v>362</v>
      </c>
      <c r="U11" s="60">
        <v>5.0925925925925921E-3</v>
      </c>
      <c r="V11" s="58">
        <v>34</v>
      </c>
      <c r="W11" s="74">
        <v>2418</v>
      </c>
      <c r="X11" s="83">
        <v>1997</v>
      </c>
      <c r="Y11" s="77">
        <f>IF(historie[[#This Row],[Ročník]]&lt;&gt;0,historie[[#This Row],[Rok]]-historie[[#This Row],[Ročník]],"")</f>
        <v>40</v>
      </c>
      <c r="Z11" s="80">
        <f>IF(AND(historie[[#This Row],[Ročník]]&lt;&gt;"",FLOOR(historie[[#This Row],[Rok]]-historie[[#This Row],[Ročník]],5)&gt;=35),FLOOR(historie[[#This Row],[Rok]]-historie[[#This Row],[Ročník]],5),0)</f>
        <v>40</v>
      </c>
      <c r="AA11" s="61">
        <f>IF(OR(historie[[#This Row],[100m]]&gt;b_1_m-k_1_m*měření,historie[[#This Row],[100m]]=""),0,ROUNDDOWN(a_1_m*(b_1_m-k_1_m*měření-historie[[#This Row],[100m]])^c_1_m,0))</f>
        <v>357</v>
      </c>
      <c r="AB11" s="61">
        <f>IF(OR(historie[[#This Row],[Dálka]]&lt;b_2_m,historie[[#This Row],[Dálka]]=""),0,ROUNDDOWN(a_2_m*(historie[[#This Row],[Dálka]]-b_2_m)^c_2_m,0))</f>
        <v>324</v>
      </c>
      <c r="AC11" s="61">
        <f>IF(OR(historie[[#This Row],[Koule]]&lt;b_3_m,historie[[#This Row],[Koule]]=""),0,ROUNDDOWN(a_3_m*(historie[[#This Row],[Koule]]-b_3_m)^c_3_m,0))</f>
        <v>425</v>
      </c>
      <c r="AD11" s="61">
        <f>IF(OR(historie[[#This Row],[Výška]]&lt;b_4_m,historie[[#This Row],[Výška]]=""),0,ROUNDDOWN(a_4_m*(historie[[#This Row],[Výška]]-b_4_m)^c_4_m,0))</f>
        <v>352</v>
      </c>
      <c r="AE11" s="61">
        <f>IF(OR(historie[[#This Row],[400m]]&gt;b_5_m-k_5_m*měření,historie[[#This Row],[400m]]=""),0,ROUNDDOWN(a_5_m*(b_5_m-k_5_m*měření-historie[[#This Row],[400m]])^c_5_m,0))</f>
        <v>62</v>
      </c>
      <c r="AF11" s="61">
        <f>IF(OR(historie[[#This Row],[Překážky]]&gt;b_6_m-k_6_m*měření,historie[[#This Row],[Překážky]]=""),0,ROUNDDOWN(a_6_m*(b_6_m-k_6_m*měření-historie[[#This Row],[Překážky]])^c_6_m,0))</f>
        <v>32</v>
      </c>
      <c r="AG11" s="61">
        <f>IF(OR(historie[[#This Row],[Disk]]&lt;b_7_m,historie[[#This Row],[Disk]]=""),0,ROUNDDOWN(a_7_m*(historie[[#This Row],[Disk]]-b_7_m)^c_7_m,0))</f>
        <v>322</v>
      </c>
      <c r="AH11" s="61">
        <f>IF(OR(historie[[#This Row],[Tyčka]]&lt;b_8_m,historie[[#This Row],[Tyčka]]=""),0,ROUNDDOWN(a_8_m*(historie[[#This Row],[Tyčka]]-b_8_m)^c_8_m,0))</f>
        <v>103</v>
      </c>
      <c r="AI11" s="61">
        <f>IF(OR(historie[[#This Row],[Oštěp]]&lt;b_9_m,historie[[#This Row],[Oštěp]]=""),0,ROUNDDOWN(a_9_m*(historie[[#This Row],[Oštěp]]-b_9_m)^c_9_m,0))</f>
        <v>362</v>
      </c>
      <c r="AJ11" s="61">
        <f>IF(OR(historie[[#This Row],[1500m]]*24*60*60&gt;b_10_m,historie[[#This Row],[1500m]]=""),0,ROUNDDOWN(a_10_m*(b_10_m-historie[[#This Row],[1500m]]*24*60*60)^c_10_m,0))</f>
        <v>34</v>
      </c>
      <c r="AK1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2373</v>
      </c>
      <c r="AL1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446</v>
      </c>
      <c r="AM11" s="61">
        <f>IF(OR(historie[[#This Row],[Dálka]]&lt;b_2_m,historie[[#This Row],[Dálka]]=""),0,ROUNDDOWN(a_2_m*(ROUND(historie[[#This Row],[Dálka]]*VLOOKUP(historie[[#This Row],[Veteran]],Veteran,3,FALSE),0)-b_2_m)^c_2_m,0))</f>
        <v>404</v>
      </c>
      <c r="AN11" s="61">
        <f>IF(OR(historie[[#This Row],[Koule]]&lt;b_3_m,historie[[#This Row],[Koule]]=""),0,ROUNDDOWN(a_3_m*(FLOOR(historie[[#This Row],[Koule]]*VLOOKUP(historie[[#This Row],[Veteran]],Veteran,4,FALSE),0.01)-b_3_m)^c_3_m,0))</f>
        <v>486</v>
      </c>
      <c r="AO11" s="61">
        <f>IF(OR(historie[[#This Row],[Výška]]&lt;b_4_m,historie[[#This Row],[Výška]]=""),0,ROUNDDOWN(a_4_m*(ROUND(historie[[#This Row],[Výška]]*VLOOKUP(historie[[#This Row],[Veteran]],Veteran,5,FALSE),0)-b_4_m)^c_4_m,0))</f>
        <v>404</v>
      </c>
      <c r="AP1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149</v>
      </c>
      <c r="AQ1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70</v>
      </c>
      <c r="AR11" s="61">
        <f>IF(OR(historie[[#This Row],[Disk]]&lt;b_7_m,historie[[#This Row],[Disk]]=""),0,ROUNDDOWN(a_7_m*(FLOOR(historie[[#This Row],[Disk]]*VLOOKUP(historie[[#This Row],[Veteran]],Veteran,8,FALSE),0.01)-b_7_m)^c_7_m,0))</f>
        <v>366</v>
      </c>
      <c r="AS11" s="61">
        <f>IF(OR(historie[[#This Row],[Tyčka]]&lt;b_8_m,historie[[#This Row],[Tyčka]]=""),0,ROUNDDOWN(a_8_m*(ROUND(historie[[#This Row],[Tyčka]]*VLOOKUP(historie[[#This Row],[Veteran]],Veteran,9,FALSE),0)-b_8_m)^c_8_m,0))</f>
        <v>128</v>
      </c>
      <c r="AT11" s="61">
        <f>IF(OR(historie[[#This Row],[Oštěp]]&lt;b_9_m,historie[[#This Row],[Oštěp]]=""),0,ROUNDDOWN(a_9_m*(FLOOR(historie[[#This Row],[Oštěp]]*VLOOKUP(historie[[#This Row],[Veteran]],Veteran,10,FALSE),0.01)-b_9_m)^c_9_m,0))</f>
        <v>405</v>
      </c>
      <c r="AU11" s="61">
        <f>IF(OR(historie[[#This Row],[1500m]]*24*60*60&gt;b_10_m,historie[[#This Row],[1500m]]=""),0,ROUNDDOWN(a_10_m*(b_10_m-historie[[#This Row],[1500m]]*VLOOKUP(historie[[#This Row],[Veteran]],Veteran,11,FALSE)*24*60*60)^c_10_m,0))</f>
        <v>76</v>
      </c>
      <c r="AV11" s="80">
        <f t="shared" si="0"/>
        <v>2934</v>
      </c>
      <c r="AW11" s="62">
        <f t="array" ref="AW11">MAX(IF(historie[[Jméno a příjmení]:[Jméno a příjmení]]=A11,historie[[100m_body_v]:[100m_body_v]]))
+MAX(IF(historie[[Jméno a příjmení]:[Jméno a příjmení]]=A11,historie[[dálka_body_v]:[dálka_body_v]]))
+MAX(IF(historie[[Jméno a příjmení]:[Jméno a příjmení]]=A11,historie[[koule_body_v]:[koule_body_v]]))
+MAX(IF(historie[[Jméno a příjmení]:[Jméno a příjmení]]=A11,historie[[výška_body_v]:[výška_body_v]]))
+MAX(IF(historie[[Jméno a příjmení]:[Jméno a příjmení]]=A11,historie[[400m_body_v]:[400m_body_v]]))
+MAX(IF(historie[[Jméno a příjmení]:[Jméno a příjmení]]=A11,historie[[překážky_body_v]:[překážky_body_v]]))
+MAX(IF(historie[[Jméno a příjmení]:[Jméno a příjmení]]=A11,historie[[disk_body_v]:[disk_body_v]]))
+MAX(IF(historie[[Jméno a příjmení]:[Jméno a příjmení]]=A11,historie[[tyčka_body_v]:[tyčka_body_v]]))
+MAX(IF(historie[[Jméno a příjmení]:[Jméno a příjmení]]=A11,historie[[oštěp_body_v]:[oštěp_body_v]]))
+MAX(IF(historie[[Jméno a příjmení]:[Jméno a příjmení]]=A11,historie[[1500m_body_v]:[1500m_body_v]]))</f>
        <v>3419</v>
      </c>
    </row>
    <row r="12" spans="1:49" x14ac:dyDescent="0.2">
      <c r="A12" s="56" t="s">
        <v>126</v>
      </c>
      <c r="B12" s="56">
        <v>1957</v>
      </c>
      <c r="C12" s="57">
        <v>13.6</v>
      </c>
      <c r="D12" s="58">
        <v>335</v>
      </c>
      <c r="E12" s="59">
        <v>429</v>
      </c>
      <c r="F12" s="58">
        <v>254</v>
      </c>
      <c r="G12" s="57">
        <v>8.3000000000000007</v>
      </c>
      <c r="H12" s="58">
        <v>384</v>
      </c>
      <c r="I12" s="59">
        <v>145</v>
      </c>
      <c r="J12" s="58">
        <v>352</v>
      </c>
      <c r="K12" s="57">
        <v>75.2</v>
      </c>
      <c r="L12" s="58">
        <v>47</v>
      </c>
      <c r="M12" s="57">
        <v>25</v>
      </c>
      <c r="N12" s="58">
        <v>55</v>
      </c>
      <c r="O12" s="57">
        <v>21.8</v>
      </c>
      <c r="P12" s="58">
        <v>306</v>
      </c>
      <c r="Q12" s="59">
        <v>190</v>
      </c>
      <c r="R12" s="58">
        <v>121</v>
      </c>
      <c r="S12" s="57">
        <v>34.380000000000003</v>
      </c>
      <c r="T12" s="58">
        <v>362</v>
      </c>
      <c r="U12" s="60">
        <v>5.347222222222222E-3</v>
      </c>
      <c r="V12" s="58">
        <v>8</v>
      </c>
      <c r="W12" s="74">
        <v>2224</v>
      </c>
      <c r="X12" s="83">
        <v>1996</v>
      </c>
      <c r="Y12" s="77">
        <f>IF(historie[[#This Row],[Ročník]]&lt;&gt;0,historie[[#This Row],[Rok]]-historie[[#This Row],[Ročník]],"")</f>
        <v>39</v>
      </c>
      <c r="Z12" s="80">
        <f>IF(AND(historie[[#This Row],[Ročník]]&lt;&gt;"",FLOOR(historie[[#This Row],[Rok]]-historie[[#This Row],[Ročník]],5)&gt;=35),FLOOR(historie[[#This Row],[Rok]]-historie[[#This Row],[Ročník]],5),0)</f>
        <v>35</v>
      </c>
      <c r="AA12" s="61">
        <f>IF(OR(historie[[#This Row],[100m]]&gt;b_1_m-k_1_m*měření,historie[[#This Row],[100m]]=""),0,ROUNDDOWN(a_1_m*(b_1_m-k_1_m*měření-historie[[#This Row],[100m]])^c_1_m,0))</f>
        <v>335</v>
      </c>
      <c r="AB12" s="61">
        <f>IF(OR(historie[[#This Row],[Dálka]]&lt;b_2_m,historie[[#This Row],[Dálka]]=""),0,ROUNDDOWN(a_2_m*(historie[[#This Row],[Dálka]]-b_2_m)^c_2_m,0))</f>
        <v>254</v>
      </c>
      <c r="AC12" s="61">
        <f>IF(OR(historie[[#This Row],[Koule]]&lt;b_3_m,historie[[#This Row],[Koule]]=""),0,ROUNDDOWN(a_3_m*(historie[[#This Row],[Koule]]-b_3_m)^c_3_m,0))</f>
        <v>384</v>
      </c>
      <c r="AD12" s="61">
        <f>IF(OR(historie[[#This Row],[Výška]]&lt;b_4_m,historie[[#This Row],[Výška]]=""),0,ROUNDDOWN(a_4_m*(historie[[#This Row],[Výška]]-b_4_m)^c_4_m,0))</f>
        <v>352</v>
      </c>
      <c r="AE12" s="61">
        <f>IF(OR(historie[[#This Row],[400m]]&gt;b_5_m-k_5_m*měření,historie[[#This Row],[400m]]=""),0,ROUNDDOWN(a_5_m*(b_5_m-k_5_m*měření-historie[[#This Row],[400m]])^c_5_m,0))</f>
        <v>47</v>
      </c>
      <c r="AF12" s="61">
        <f>IF(OR(historie[[#This Row],[Překážky]]&gt;b_6_m-k_6_m*měření,historie[[#This Row],[Překážky]]=""),0,ROUNDDOWN(a_6_m*(b_6_m-k_6_m*měření-historie[[#This Row],[Překážky]])^c_6_m,0))</f>
        <v>55</v>
      </c>
      <c r="AG12" s="61">
        <f>IF(OR(historie[[#This Row],[Disk]]&lt;b_7_m,historie[[#This Row],[Disk]]=""),0,ROUNDDOWN(a_7_m*(historie[[#This Row],[Disk]]-b_7_m)^c_7_m,0))</f>
        <v>306</v>
      </c>
      <c r="AH12" s="61">
        <f>IF(OR(historie[[#This Row],[Tyčka]]&lt;b_8_m,historie[[#This Row],[Tyčka]]=""),0,ROUNDDOWN(a_8_m*(historie[[#This Row],[Tyčka]]-b_8_m)^c_8_m,0))</f>
        <v>121</v>
      </c>
      <c r="AI12" s="61">
        <f>IF(OR(historie[[#This Row],[Oštěp]]&lt;b_9_m,historie[[#This Row],[Oštěp]]=""),0,ROUNDDOWN(a_9_m*(historie[[#This Row],[Oštěp]]-b_9_m)^c_9_m,0))</f>
        <v>361</v>
      </c>
      <c r="AJ12" s="61">
        <f>IF(OR(historie[[#This Row],[1500m]]*24*60*60&gt;b_10_m,historie[[#This Row],[1500m]]=""),0,ROUNDDOWN(a_10_m*(b_10_m-historie[[#This Row],[1500m]]*24*60*60)^c_10_m,0))</f>
        <v>7</v>
      </c>
      <c r="AK1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2222</v>
      </c>
      <c r="AL1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360</v>
      </c>
      <c r="AM12" s="61">
        <f>IF(OR(historie[[#This Row],[Dálka]]&lt;b_2_m,historie[[#This Row],[Dálka]]=""),0,ROUNDDOWN(a_2_m*(ROUND(historie[[#This Row],[Dálka]]*VLOOKUP(historie[[#This Row],[Veteran]],Veteran,3,FALSE),0)-b_2_m)^c_2_m,0))</f>
        <v>278</v>
      </c>
      <c r="AN12" s="61">
        <f>IF(OR(historie[[#This Row],[Koule]]&lt;b_3_m,historie[[#This Row],[Koule]]=""),0,ROUNDDOWN(a_3_m*(FLOOR(historie[[#This Row],[Koule]]*VLOOKUP(historie[[#This Row],[Veteran]],Veteran,4,FALSE),0.01)-b_3_m)^c_3_m,0))</f>
        <v>402</v>
      </c>
      <c r="AO12" s="61">
        <f>IF(OR(historie[[#This Row],[Výška]]&lt;b_4_m,historie[[#This Row],[Výška]]=""),0,ROUNDDOWN(a_4_m*(ROUND(historie[[#This Row],[Výška]]*VLOOKUP(historie[[#This Row],[Veteran]],Veteran,5,FALSE),0)-b_4_m)^c_4_m,0))</f>
        <v>381</v>
      </c>
      <c r="AP1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86</v>
      </c>
      <c r="AQ1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65</v>
      </c>
      <c r="AR12" s="61">
        <f>IF(OR(historie[[#This Row],[Disk]]&lt;b_7_m,historie[[#This Row],[Disk]]=""),0,ROUNDDOWN(a_7_m*(FLOOR(historie[[#This Row],[Disk]]*VLOOKUP(historie[[#This Row],[Veteran]],Veteran,8,FALSE),0.01)-b_7_m)^c_7_m,0))</f>
        <v>312</v>
      </c>
      <c r="AS12" s="61">
        <f>IF(OR(historie[[#This Row],[Tyčka]]&lt;b_8_m,historie[[#This Row],[Tyčka]]=""),0,ROUNDDOWN(a_8_m*(ROUND(historie[[#This Row],[Tyčka]]*VLOOKUP(historie[[#This Row],[Veteran]],Veteran,9,FALSE),0)-b_8_m)^c_8_m,0))</f>
        <v>127</v>
      </c>
      <c r="AT12" s="61">
        <f>IF(OR(historie[[#This Row],[Oštěp]]&lt;b_9_m,historie[[#This Row],[Oštěp]]=""),0,ROUNDDOWN(a_9_m*(FLOOR(historie[[#This Row],[Oštěp]]*VLOOKUP(historie[[#This Row],[Veteran]],Veteran,10,FALSE),0.01)-b_9_m)^c_9_m,0))</f>
        <v>367</v>
      </c>
      <c r="AU12" s="61">
        <f>IF(OR(historie[[#This Row],[1500m]]*24*60*60&gt;b_10_m,historie[[#This Row],[1500m]]=""),0,ROUNDDOWN(a_10_m*(b_10_m-historie[[#This Row],[1500m]]*VLOOKUP(historie[[#This Row],[Veteran]],Veteran,11,FALSE)*24*60*60)^c_10_m,0))</f>
        <v>11</v>
      </c>
      <c r="AV12" s="80">
        <f t="shared" si="0"/>
        <v>2389</v>
      </c>
      <c r="AW12" s="62">
        <f t="array" ref="AW12">MAX(IF(historie[[Jméno a příjmení]:[Jméno a příjmení]]=A12,historie[[100m_body_v]:[100m_body_v]]))
+MAX(IF(historie[[Jméno a příjmení]:[Jméno a příjmení]]=A12,historie[[dálka_body_v]:[dálka_body_v]]))
+MAX(IF(historie[[Jméno a příjmení]:[Jméno a příjmení]]=A12,historie[[koule_body_v]:[koule_body_v]]))
+MAX(IF(historie[[Jméno a příjmení]:[Jméno a příjmení]]=A12,historie[[výška_body_v]:[výška_body_v]]))
+MAX(IF(historie[[Jméno a příjmení]:[Jméno a příjmení]]=A12,historie[[400m_body_v]:[400m_body_v]]))
+MAX(IF(historie[[Jméno a příjmení]:[Jméno a příjmení]]=A12,historie[[překážky_body_v]:[překážky_body_v]]))
+MAX(IF(historie[[Jméno a příjmení]:[Jméno a příjmení]]=A12,historie[[disk_body_v]:[disk_body_v]]))
+MAX(IF(historie[[Jméno a příjmení]:[Jméno a příjmení]]=A12,historie[[tyčka_body_v]:[tyčka_body_v]]))
+MAX(IF(historie[[Jméno a příjmení]:[Jméno a příjmení]]=A12,historie[[oštěp_body_v]:[oštěp_body_v]]))
+MAX(IF(historie[[Jméno a příjmení]:[Jméno a příjmení]]=A12,historie[[1500m_body_v]:[1500m_body_v]]))</f>
        <v>3419</v>
      </c>
    </row>
    <row r="13" spans="1:49" x14ac:dyDescent="0.2">
      <c r="A13" s="122" t="s">
        <v>216</v>
      </c>
      <c r="B13" s="122">
        <v>1995</v>
      </c>
      <c r="C13" s="118">
        <v>12.14</v>
      </c>
      <c r="D13" s="119">
        <v>578</v>
      </c>
      <c r="E13" s="115">
        <v>575</v>
      </c>
      <c r="F13" s="119">
        <v>533</v>
      </c>
      <c r="G13" s="118">
        <v>9.67</v>
      </c>
      <c r="H13" s="119">
        <v>466</v>
      </c>
      <c r="I13" s="115">
        <v>155</v>
      </c>
      <c r="J13" s="119">
        <v>426</v>
      </c>
      <c r="K13" s="118">
        <v>60.24</v>
      </c>
      <c r="L13" s="119">
        <v>400</v>
      </c>
      <c r="M13" s="118">
        <v>22.38</v>
      </c>
      <c r="N13" s="119">
        <v>172</v>
      </c>
      <c r="O13" s="118">
        <v>19.760000000000002</v>
      </c>
      <c r="P13" s="119">
        <v>268</v>
      </c>
      <c r="Q13" s="115">
        <v>200</v>
      </c>
      <c r="R13" s="119">
        <v>140</v>
      </c>
      <c r="S13" s="118">
        <v>35.82</v>
      </c>
      <c r="T13" s="119">
        <v>382</v>
      </c>
      <c r="U13" s="120"/>
      <c r="V13" s="119">
        <v>0</v>
      </c>
      <c r="W13" s="74">
        <v>3365</v>
      </c>
      <c r="X13" s="83">
        <v>2020</v>
      </c>
      <c r="Y13" s="80">
        <f>IF(historie[[#This Row],[Ročník]]&lt;&gt;0,historie[[#This Row],[Rok]]-historie[[#This Row],[Ročník]],"")</f>
        <v>25</v>
      </c>
      <c r="Z13" s="80">
        <f>IF(AND(historie[[#This Row],[Ročník]]&lt;&gt;"",FLOOR(historie[[#This Row],[Rok]]-historie[[#This Row],[Ročník]],5)&gt;=35),FLOOR(historie[[#This Row],[Rok]]-historie[[#This Row],[Ročník]],5),0)</f>
        <v>0</v>
      </c>
      <c r="AA13" s="121">
        <f>IF(OR(historie[[#This Row],[100m]]&gt;b_1_m-k_1_m*měření,historie[[#This Row],[100m]]=""),0,ROUNDDOWN(a_1_m*(b_1_m-k_1_m*měření-historie[[#This Row],[100m]])^c_1_m,0))</f>
        <v>578</v>
      </c>
      <c r="AB13" s="121">
        <f>IF(OR(historie[[#This Row],[Dálka]]&lt;b_2_m,historie[[#This Row],[Dálka]]=""),0,ROUNDDOWN(a_2_m*(historie[[#This Row],[Dálka]]-b_2_m)^c_2_m,0))</f>
        <v>533</v>
      </c>
      <c r="AC13" s="121">
        <f>IF(OR(historie[[#This Row],[Koule]]&lt;b_3_m,historie[[#This Row],[Koule]]=""),0,ROUNDDOWN(a_3_m*(historie[[#This Row],[Koule]]-b_3_m)^c_3_m,0))</f>
        <v>466</v>
      </c>
      <c r="AD13" s="121">
        <f>IF(OR(historie[[#This Row],[Výška]]&lt;b_4_m,historie[[#This Row],[Výška]]=""),0,ROUNDDOWN(a_4_m*(historie[[#This Row],[Výška]]-b_4_m)^c_4_m,0))</f>
        <v>426</v>
      </c>
      <c r="AE13" s="121">
        <f>IF(OR(historie[[#This Row],[400m]]&gt;b_5_m-k_5_m*měření,historie[[#This Row],[400m]]=""),0,ROUNDDOWN(a_5_m*(b_5_m-k_5_m*měření-historie[[#This Row],[400m]])^c_5_m,0))</f>
        <v>400</v>
      </c>
      <c r="AF13" s="121">
        <f>IF(OR(historie[[#This Row],[Překážky]]&gt;b_6_m-k_6_m*měření,historie[[#This Row],[Překážky]]=""),0,ROUNDDOWN(a_6_m*(b_6_m-k_6_m*měření-historie[[#This Row],[Překážky]])^c_6_m,0))</f>
        <v>172</v>
      </c>
      <c r="AG13" s="121">
        <f>IF(OR(historie[[#This Row],[Disk]]&lt;b_7_m,historie[[#This Row],[Disk]]=""),0,ROUNDDOWN(a_7_m*(historie[[#This Row],[Disk]]-b_7_m)^c_7_m,0))</f>
        <v>268</v>
      </c>
      <c r="AH13" s="121">
        <f>IF(OR(historie[[#This Row],[Tyčka]]&lt;b_8_m,historie[[#This Row],[Tyčka]]=""),0,ROUNDDOWN(a_8_m*(historie[[#This Row],[Tyčka]]-b_8_m)^c_8_m,0))</f>
        <v>140</v>
      </c>
      <c r="AI13" s="121">
        <f>IF(OR(historie[[#This Row],[Oštěp]]&lt;b_9_m,historie[[#This Row],[Oštěp]]=""),0,ROUNDDOWN(a_9_m*(historie[[#This Row],[Oštěp]]-b_9_m)^c_9_m,0))</f>
        <v>382</v>
      </c>
      <c r="AJ13" s="121">
        <f>IF(OR(historie[[#This Row],[1500m]]*24*60*60&gt;b_10_m,historie[[#This Row],[1500m]]=""),0,ROUNDDOWN(a_10_m*(b_10_m-historie[[#This Row],[1500m]]*24*60*60)^c_10_m,0))</f>
        <v>0</v>
      </c>
      <c r="AK1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3365</v>
      </c>
      <c r="AL13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578</v>
      </c>
      <c r="AM13" s="121">
        <f>IF(OR(historie[[#This Row],[Dálka]]&lt;b_2_m,historie[[#This Row],[Dálka]]=""),0,ROUNDDOWN(a_2_m*(ROUND(historie[[#This Row],[Dálka]]*VLOOKUP(historie[[#This Row],[Veteran]],Veteran,3,FALSE),0)-b_2_m)^c_2_m,0))</f>
        <v>533</v>
      </c>
      <c r="AN13" s="121">
        <f>IF(OR(historie[[#This Row],[Koule]]&lt;b_3_m,historie[[#This Row],[Koule]]=""),0,ROUNDDOWN(a_3_m*(FLOOR(historie[[#This Row],[Koule]]*VLOOKUP(historie[[#This Row],[Veteran]],Veteran,4,FALSE),0.01)-b_3_m)^c_3_m,0))</f>
        <v>466</v>
      </c>
      <c r="AO13" s="12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13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400</v>
      </c>
      <c r="AQ13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172</v>
      </c>
      <c r="AR13" s="121">
        <f>IF(OR(historie[[#This Row],[Disk]]&lt;b_7_m,historie[[#This Row],[Disk]]=""),0,ROUNDDOWN(a_7_m*(FLOOR(historie[[#This Row],[Disk]]*VLOOKUP(historie[[#This Row],[Veteran]],Veteran,8,FALSE),0.01)-b_7_m)^c_7_m,0))</f>
        <v>268</v>
      </c>
      <c r="AS13" s="121">
        <f>IF(OR(historie[[#This Row],[Tyčka]]&lt;b_8_m,historie[[#This Row],[Tyčka]]=""),0,ROUNDDOWN(a_8_m*(ROUND(historie[[#This Row],[Tyčka]]*VLOOKUP(historie[[#This Row],[Veteran]],Veteran,9,FALSE),0)-b_8_m)^c_8_m,0))</f>
        <v>140</v>
      </c>
      <c r="AT13" s="121">
        <f>IF(OR(historie[[#This Row],[Oštěp]]&lt;b_9_m,historie[[#This Row],[Oštěp]]=""),0,ROUNDDOWN(a_9_m*(FLOOR(historie[[#This Row],[Oštěp]]*VLOOKUP(historie[[#This Row],[Veteran]],Veteran,10,FALSE),0.01)-b_9_m)^c_9_m,0))</f>
        <v>382</v>
      </c>
      <c r="AU13" s="12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3" s="80">
        <f t="shared" si="0"/>
        <v>3365</v>
      </c>
      <c r="AW13" s="121" cm="1">
        <f t="array" ref="AW13">MAX(IF(historie[[Jméno a příjmení]:[Jméno a příjmení]]=A13,historie[[100m_body_v]:[100m_body_v]]))
+MAX(IF(historie[[Jméno a příjmení]:[Jméno a příjmení]]=A13,historie[[dálka_body_v]:[dálka_body_v]]))
+MAX(IF(historie[[Jméno a příjmení]:[Jméno a příjmení]]=A13,historie[[koule_body_v]:[koule_body_v]]))
+MAX(IF(historie[[Jméno a příjmení]:[Jméno a příjmení]]=A13,historie[[výška_body_v]:[výška_body_v]]))
+MAX(IF(historie[[Jméno a příjmení]:[Jméno a příjmení]]=A13,historie[[400m_body_v]:[400m_body_v]]))
+MAX(IF(historie[[Jméno a příjmení]:[Jméno a příjmení]]=A13,historie[[překážky_body_v]:[překážky_body_v]]))
+MAX(IF(historie[[Jméno a příjmení]:[Jméno a příjmení]]=A13,historie[[disk_body_v]:[disk_body_v]]))
+MAX(IF(historie[[Jméno a příjmení]:[Jméno a příjmení]]=A13,historie[[tyčka_body_v]:[tyčka_body_v]]))
+MAX(IF(historie[[Jméno a příjmení]:[Jméno a příjmení]]=A13,historie[[oštěp_body_v]:[oštěp_body_v]]))
+MAX(IF(historie[[Jméno a příjmení]:[Jméno a příjmení]]=A13,historie[[1500m_body_v]:[1500m_body_v]]))</f>
        <v>3365</v>
      </c>
    </row>
    <row r="14" spans="1:49" x14ac:dyDescent="0.2">
      <c r="A14" s="56" t="s">
        <v>112</v>
      </c>
      <c r="B14" s="56"/>
      <c r="C14" s="57">
        <v>15.68</v>
      </c>
      <c r="D14" s="58">
        <v>116</v>
      </c>
      <c r="E14" s="59">
        <v>372</v>
      </c>
      <c r="F14" s="58">
        <v>162</v>
      </c>
      <c r="G14" s="57">
        <v>7.72</v>
      </c>
      <c r="H14" s="58">
        <v>350</v>
      </c>
      <c r="I14" s="59">
        <v>125</v>
      </c>
      <c r="J14" s="58">
        <v>218</v>
      </c>
      <c r="K14" s="57"/>
      <c r="L14" s="58">
        <v>0</v>
      </c>
      <c r="M14" s="57"/>
      <c r="N14" s="58">
        <v>0</v>
      </c>
      <c r="O14" s="57">
        <v>19.34</v>
      </c>
      <c r="P14" s="58">
        <v>260</v>
      </c>
      <c r="Q14" s="59"/>
      <c r="R14" s="58">
        <v>0</v>
      </c>
      <c r="S14" s="57">
        <v>24.4</v>
      </c>
      <c r="T14" s="58">
        <v>222</v>
      </c>
      <c r="U14" s="60">
        <v>4.6874999999999998E-3</v>
      </c>
      <c r="V14" s="58">
        <v>111</v>
      </c>
      <c r="W14" s="74">
        <v>1439</v>
      </c>
      <c r="X14" s="83">
        <v>1999</v>
      </c>
      <c r="Y14" s="77" t="str">
        <f>IF(historie[[#This Row],[Ročník]]&lt;&gt;0,historie[[#This Row],[Rok]]-historie[[#This Row],[Ročník]],"")</f>
        <v/>
      </c>
      <c r="Z14" s="80">
        <f>IF(AND(historie[[#This Row],[Ročník]]&lt;&gt;"",FLOOR(historie[[#This Row],[Rok]]-historie[[#This Row],[Ročník]],5)&gt;=35),FLOOR(historie[[#This Row],[Rok]]-historie[[#This Row],[Ročník]],5),0)</f>
        <v>0</v>
      </c>
      <c r="AA14" s="61">
        <f>IF(OR(historie[[#This Row],[100m]]&gt;b_1_m-k_1_m*měření,historie[[#This Row],[100m]]=""),0,ROUNDDOWN(a_1_m*(b_1_m-k_1_m*měření-historie[[#This Row],[100m]])^c_1_m,0))</f>
        <v>95</v>
      </c>
      <c r="AB14" s="61">
        <f>IF(OR(historie[[#This Row],[Dálka]]&lt;b_2_m,historie[[#This Row],[Dálka]]=""),0,ROUNDDOWN(a_2_m*(historie[[#This Row],[Dálka]]-b_2_m)^c_2_m,0))</f>
        <v>162</v>
      </c>
      <c r="AC14" s="61">
        <f>IF(OR(historie[[#This Row],[Koule]]&lt;b_3_m,historie[[#This Row],[Koule]]=""),0,ROUNDDOWN(a_3_m*(historie[[#This Row],[Koule]]-b_3_m)^c_3_m,0))</f>
        <v>350</v>
      </c>
      <c r="AD14" s="61">
        <f>IF(OR(historie[[#This Row],[Výška]]&lt;b_4_m,historie[[#This Row],[Výška]]=""),0,ROUNDDOWN(a_4_m*(historie[[#This Row],[Výška]]-b_4_m)^c_4_m,0))</f>
        <v>218</v>
      </c>
      <c r="AE14" s="61">
        <f>IF(OR(historie[[#This Row],[400m]]&gt;b_5_m-k_5_m*měření,historie[[#This Row],[400m]]=""),0,ROUNDDOWN(a_5_m*(b_5_m-k_5_m*měření-historie[[#This Row],[400m]])^c_5_m,0))</f>
        <v>0</v>
      </c>
      <c r="AF14" s="61">
        <f>IF(OR(historie[[#This Row],[Překážky]]&gt;b_6_m-k_6_m*měření,historie[[#This Row],[Překážky]]=""),0,ROUNDDOWN(a_6_m*(b_6_m-k_6_m*měření-historie[[#This Row],[Překážky]])^c_6_m,0))</f>
        <v>0</v>
      </c>
      <c r="AG14" s="61">
        <f>IF(OR(historie[[#This Row],[Disk]]&lt;b_7_m,historie[[#This Row],[Disk]]=""),0,ROUNDDOWN(a_7_m*(historie[[#This Row],[Disk]]-b_7_m)^c_7_m,0))</f>
        <v>260</v>
      </c>
      <c r="AH14" s="61">
        <f>IF(OR(historie[[#This Row],[Tyčka]]&lt;b_8_m,historie[[#This Row],[Tyčka]]=""),0,ROUNDDOWN(a_8_m*(historie[[#This Row],[Tyčka]]-b_8_m)^c_8_m,0))</f>
        <v>0</v>
      </c>
      <c r="AI14" s="61">
        <f>IF(OR(historie[[#This Row],[Oštěp]]&lt;b_9_m,historie[[#This Row],[Oštěp]]=""),0,ROUNDDOWN(a_9_m*(historie[[#This Row],[Oštěp]]-b_9_m)^c_9_m,0))</f>
        <v>221</v>
      </c>
      <c r="AJ14" s="61">
        <f>IF(OR(historie[[#This Row],[1500m]]*24*60*60&gt;b_10_m,historie[[#This Row],[1500m]]=""),0,ROUNDDOWN(a_10_m*(b_10_m-historie[[#This Row],[1500m]]*24*60*60)^c_10_m,0))</f>
        <v>110</v>
      </c>
      <c r="AK1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1416</v>
      </c>
      <c r="AL1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95</v>
      </c>
      <c r="AM14" s="61">
        <f>IF(OR(historie[[#This Row],[Dálka]]&lt;b_2_m,historie[[#This Row],[Dálka]]=""),0,ROUNDDOWN(a_2_m*(ROUND(historie[[#This Row],[Dálka]]*VLOOKUP(historie[[#This Row],[Veteran]],Veteran,3,FALSE),0)-b_2_m)^c_2_m,0))</f>
        <v>162</v>
      </c>
      <c r="AN14" s="61">
        <f>IF(OR(historie[[#This Row],[Koule]]&lt;b_3_m,historie[[#This Row],[Koule]]=""),0,ROUNDDOWN(a_3_m*(FLOOR(historie[[#This Row],[Koule]]*VLOOKUP(historie[[#This Row],[Veteran]],Veteran,4,FALSE),0.01)-b_3_m)^c_3_m,0))</f>
        <v>350</v>
      </c>
      <c r="AO14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1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1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4" s="61">
        <f>IF(OR(historie[[#This Row],[Disk]]&lt;b_7_m,historie[[#This Row],[Disk]]=""),0,ROUNDDOWN(a_7_m*(FLOOR(historie[[#This Row],[Disk]]*VLOOKUP(historie[[#This Row],[Veteran]],Veteran,8,FALSE),0.01)-b_7_m)^c_7_m,0))</f>
        <v>260</v>
      </c>
      <c r="AS14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4" s="61">
        <f>IF(OR(historie[[#This Row],[Oštěp]]&lt;b_9_m,historie[[#This Row],[Oštěp]]=""),0,ROUNDDOWN(a_9_m*(FLOOR(historie[[#This Row],[Oštěp]]*VLOOKUP(historie[[#This Row],[Veteran]],Veteran,10,FALSE),0.01)-b_9_m)^c_9_m,0))</f>
        <v>221</v>
      </c>
      <c r="AU14" s="61">
        <f>IF(OR(historie[[#This Row],[1500m]]*24*60*60&gt;b_10_m,historie[[#This Row],[1500m]]=""),0,ROUNDDOWN(a_10_m*(b_10_m-historie[[#This Row],[1500m]]*VLOOKUP(historie[[#This Row],[Veteran]],Veteran,11,FALSE)*24*60*60)^c_10_m,0))</f>
        <v>110</v>
      </c>
      <c r="AV14" s="80">
        <f t="shared" si="0"/>
        <v>1416</v>
      </c>
      <c r="AW14" s="62">
        <f t="array" ref="AW14">MAX(IF(historie[[Jméno a příjmení]:[Jméno a příjmení]]=A14,historie[[100m_body_v]:[100m_body_v]]))
+MAX(IF(historie[[Jméno a příjmení]:[Jméno a příjmení]]=A14,historie[[dálka_body_v]:[dálka_body_v]]))
+MAX(IF(historie[[Jméno a příjmení]:[Jméno a příjmení]]=A14,historie[[koule_body_v]:[koule_body_v]]))
+MAX(IF(historie[[Jméno a příjmení]:[Jméno a příjmení]]=A14,historie[[výška_body_v]:[výška_body_v]]))
+MAX(IF(historie[[Jméno a příjmení]:[Jméno a příjmení]]=A14,historie[[400m_body_v]:[400m_body_v]]))
+MAX(IF(historie[[Jméno a příjmení]:[Jméno a příjmení]]=A14,historie[[překážky_body_v]:[překážky_body_v]]))
+MAX(IF(historie[[Jméno a příjmení]:[Jméno a příjmení]]=A14,historie[[disk_body_v]:[disk_body_v]]))
+MAX(IF(historie[[Jméno a příjmení]:[Jméno a příjmení]]=A14,historie[[tyčka_body_v]:[tyčka_body_v]]))
+MAX(IF(historie[[Jméno a příjmení]:[Jméno a příjmení]]=A14,historie[[oštěp_body_v]:[oštěp_body_v]]))
+MAX(IF(historie[[Jméno a příjmení]:[Jméno a příjmení]]=A14,historie[[1500m_body_v]:[1500m_body_v]]))</f>
        <v>1497</v>
      </c>
    </row>
    <row r="15" spans="1:49" x14ac:dyDescent="0.2">
      <c r="A15" s="56" t="s">
        <v>112</v>
      </c>
      <c r="B15" s="56"/>
      <c r="C15" s="57">
        <v>17.100000000000001</v>
      </c>
      <c r="D15" s="58">
        <v>21</v>
      </c>
      <c r="E15" s="59">
        <v>392</v>
      </c>
      <c r="F15" s="58">
        <v>193</v>
      </c>
      <c r="G15" s="57">
        <v>7.28</v>
      </c>
      <c r="H15" s="58">
        <v>324</v>
      </c>
      <c r="I15" s="59">
        <v>125</v>
      </c>
      <c r="J15" s="58">
        <v>218</v>
      </c>
      <c r="K15" s="57">
        <v>81</v>
      </c>
      <c r="L15" s="58">
        <v>1</v>
      </c>
      <c r="M15" s="57"/>
      <c r="N15" s="58">
        <v>0</v>
      </c>
      <c r="O15" s="57">
        <v>18.100000000000001</v>
      </c>
      <c r="P15" s="58">
        <v>237</v>
      </c>
      <c r="Q15" s="59"/>
      <c r="R15" s="58">
        <v>0</v>
      </c>
      <c r="S15" s="57">
        <v>26.94</v>
      </c>
      <c r="T15" s="58">
        <v>256</v>
      </c>
      <c r="U15" s="60">
        <v>4.6296296296296302E-3</v>
      </c>
      <c r="V15" s="58">
        <v>125</v>
      </c>
      <c r="W15" s="74">
        <v>1375</v>
      </c>
      <c r="X15" s="83">
        <v>1998</v>
      </c>
      <c r="Y15" s="77" t="str">
        <f>IF(historie[[#This Row],[Ročník]]&lt;&gt;0,historie[[#This Row],[Rok]]-historie[[#This Row],[Ročník]],"")</f>
        <v/>
      </c>
      <c r="Z15" s="80">
        <f>IF(AND(historie[[#This Row],[Ročník]]&lt;&gt;"",FLOOR(historie[[#This Row],[Rok]]-historie[[#This Row],[Ročník]],5)&gt;=35),FLOOR(historie[[#This Row],[Rok]]-historie[[#This Row],[Ročník]],5),0)</f>
        <v>0</v>
      </c>
      <c r="AA15" s="61">
        <f>IF(OR(historie[[#This Row],[100m]]&gt;b_1_m-k_1_m*měření,historie[[#This Row],[100m]]=""),0,ROUNDDOWN(a_1_m*(b_1_m-k_1_m*měření-historie[[#This Row],[100m]])^c_1_m,0))</f>
        <v>11</v>
      </c>
      <c r="AB15" s="61">
        <f>IF(OR(historie[[#This Row],[Dálka]]&lt;b_2_m,historie[[#This Row],[Dálka]]=""),0,ROUNDDOWN(a_2_m*(historie[[#This Row],[Dálka]]-b_2_m)^c_2_m,0))</f>
        <v>193</v>
      </c>
      <c r="AC15" s="61">
        <f>IF(OR(historie[[#This Row],[Koule]]&lt;b_3_m,historie[[#This Row],[Koule]]=""),0,ROUNDDOWN(a_3_m*(historie[[#This Row],[Koule]]-b_3_m)^c_3_m,0))</f>
        <v>324</v>
      </c>
      <c r="AD15" s="61">
        <f>IF(OR(historie[[#This Row],[Výška]]&lt;b_4_m,historie[[#This Row],[Výška]]=""),0,ROUNDDOWN(a_4_m*(historie[[#This Row],[Výška]]-b_4_m)^c_4_m,0))</f>
        <v>218</v>
      </c>
      <c r="AE15" s="61">
        <f>IF(OR(historie[[#This Row],[400m]]&gt;b_5_m-k_5_m*měření,historie[[#This Row],[400m]]=""),0,ROUNDDOWN(a_5_m*(b_5_m-k_5_m*měření-historie[[#This Row],[400m]])^c_5_m,0))</f>
        <v>1</v>
      </c>
      <c r="AF15" s="61">
        <f>IF(OR(historie[[#This Row],[Překážky]]&gt;b_6_m-k_6_m*měření,historie[[#This Row],[Překážky]]=""),0,ROUNDDOWN(a_6_m*(b_6_m-k_6_m*měření-historie[[#This Row],[Překážky]])^c_6_m,0))</f>
        <v>0</v>
      </c>
      <c r="AG15" s="61">
        <f>IF(OR(historie[[#This Row],[Disk]]&lt;b_7_m,historie[[#This Row],[Disk]]=""),0,ROUNDDOWN(a_7_m*(historie[[#This Row],[Disk]]-b_7_m)^c_7_m,0))</f>
        <v>237</v>
      </c>
      <c r="AH15" s="61">
        <f>IF(OR(historie[[#This Row],[Tyčka]]&lt;b_8_m,historie[[#This Row],[Tyčka]]=""),0,ROUNDDOWN(a_8_m*(historie[[#This Row],[Tyčka]]-b_8_m)^c_8_m,0))</f>
        <v>0</v>
      </c>
      <c r="AI15" s="61">
        <f>IF(OR(historie[[#This Row],[Oštěp]]&lt;b_9_m,historie[[#This Row],[Oštěp]]=""),0,ROUNDDOWN(a_9_m*(historie[[#This Row],[Oštěp]]-b_9_m)^c_9_m,0))</f>
        <v>256</v>
      </c>
      <c r="AJ15" s="61">
        <f>IF(OR(historie[[#This Row],[1500m]]*24*60*60&gt;b_10_m,historie[[#This Row],[1500m]]=""),0,ROUNDDOWN(a_10_m*(b_10_m-historie[[#This Row],[1500m]]*24*60*60)^c_10_m,0))</f>
        <v>124</v>
      </c>
      <c r="AK1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1364</v>
      </c>
      <c r="AL1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11</v>
      </c>
      <c r="AM15" s="61">
        <f>IF(OR(historie[[#This Row],[Dálka]]&lt;b_2_m,historie[[#This Row],[Dálka]]=""),0,ROUNDDOWN(a_2_m*(ROUND(historie[[#This Row],[Dálka]]*VLOOKUP(historie[[#This Row],[Veteran]],Veteran,3,FALSE),0)-b_2_m)^c_2_m,0))</f>
        <v>193</v>
      </c>
      <c r="AN15" s="61">
        <f>IF(OR(historie[[#This Row],[Koule]]&lt;b_3_m,historie[[#This Row],[Koule]]=""),0,ROUNDDOWN(a_3_m*(FLOOR(historie[[#This Row],[Koule]]*VLOOKUP(historie[[#This Row],[Veteran]],Veteran,4,FALSE),0.01)-b_3_m)^c_3_m,0))</f>
        <v>324</v>
      </c>
      <c r="AO15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1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</v>
      </c>
      <c r="AQ1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5" s="61">
        <f>IF(OR(historie[[#This Row],[Disk]]&lt;b_7_m,historie[[#This Row],[Disk]]=""),0,ROUNDDOWN(a_7_m*(FLOOR(historie[[#This Row],[Disk]]*VLOOKUP(historie[[#This Row],[Veteran]],Veteran,8,FALSE),0.01)-b_7_m)^c_7_m,0))</f>
        <v>237</v>
      </c>
      <c r="AS15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5" s="61">
        <f>IF(OR(historie[[#This Row],[Oštěp]]&lt;b_9_m,historie[[#This Row],[Oštěp]]=""),0,ROUNDDOWN(a_9_m*(FLOOR(historie[[#This Row],[Oštěp]]*VLOOKUP(historie[[#This Row],[Veteran]],Veteran,10,FALSE),0.01)-b_9_m)^c_9_m,0))</f>
        <v>256</v>
      </c>
      <c r="AU15" s="61">
        <f>IF(OR(historie[[#This Row],[1500m]]*24*60*60&gt;b_10_m,historie[[#This Row],[1500m]]=""),0,ROUNDDOWN(a_10_m*(b_10_m-historie[[#This Row],[1500m]]*VLOOKUP(historie[[#This Row],[Veteran]],Veteran,11,FALSE)*24*60*60)^c_10_m,0))</f>
        <v>124</v>
      </c>
      <c r="AV15" s="80">
        <f t="shared" si="0"/>
        <v>1364</v>
      </c>
      <c r="AW15" s="62">
        <f t="array" ref="AW15">MAX(IF(historie[[Jméno a příjmení]:[Jméno a příjmení]]=A15,historie[[100m_body_v]:[100m_body_v]]))
+MAX(IF(historie[[Jméno a příjmení]:[Jméno a příjmení]]=A15,historie[[dálka_body_v]:[dálka_body_v]]))
+MAX(IF(historie[[Jméno a příjmení]:[Jméno a příjmení]]=A15,historie[[koule_body_v]:[koule_body_v]]))
+MAX(IF(historie[[Jméno a příjmení]:[Jméno a příjmení]]=A15,historie[[výška_body_v]:[výška_body_v]]))
+MAX(IF(historie[[Jméno a příjmení]:[Jméno a příjmení]]=A15,historie[[400m_body_v]:[400m_body_v]]))
+MAX(IF(historie[[Jméno a příjmení]:[Jméno a příjmení]]=A15,historie[[překážky_body_v]:[překážky_body_v]]))
+MAX(IF(historie[[Jméno a příjmení]:[Jméno a příjmení]]=A15,historie[[disk_body_v]:[disk_body_v]]))
+MAX(IF(historie[[Jméno a příjmení]:[Jméno a příjmení]]=A15,historie[[tyčka_body_v]:[tyčka_body_v]]))
+MAX(IF(historie[[Jméno a příjmení]:[Jméno a příjmení]]=A15,historie[[oštěp_body_v]:[oštěp_body_v]]))
+MAX(IF(historie[[Jméno a příjmení]:[Jméno a příjmení]]=A15,historie[[1500m_body_v]:[1500m_body_v]]))</f>
        <v>1497</v>
      </c>
    </row>
    <row r="16" spans="1:49" x14ac:dyDescent="0.2">
      <c r="A16" s="56" t="s">
        <v>162</v>
      </c>
      <c r="B16" s="56">
        <v>1974</v>
      </c>
      <c r="C16" s="57">
        <v>14.64</v>
      </c>
      <c r="D16" s="58">
        <v>199</v>
      </c>
      <c r="E16" s="59">
        <v>373</v>
      </c>
      <c r="F16" s="58">
        <v>164</v>
      </c>
      <c r="G16" s="57">
        <v>7.11</v>
      </c>
      <c r="H16" s="58">
        <v>314</v>
      </c>
      <c r="I16" s="59">
        <v>130</v>
      </c>
      <c r="J16" s="58">
        <v>250</v>
      </c>
      <c r="K16" s="57">
        <v>71.59</v>
      </c>
      <c r="L16" s="58">
        <v>104</v>
      </c>
      <c r="M16" s="57">
        <v>24.01</v>
      </c>
      <c r="N16" s="58">
        <v>92</v>
      </c>
      <c r="O16" s="57">
        <v>15.59</v>
      </c>
      <c r="P16" s="58">
        <v>191</v>
      </c>
      <c r="Q16" s="59"/>
      <c r="R16" s="58">
        <v>0</v>
      </c>
      <c r="S16" s="57">
        <v>24.7</v>
      </c>
      <c r="T16" s="58">
        <v>225</v>
      </c>
      <c r="U16" s="60">
        <v>4.7414351851851853E-3</v>
      </c>
      <c r="V16" s="58">
        <v>98</v>
      </c>
      <c r="W16" s="74">
        <v>1637</v>
      </c>
      <c r="X16" s="83">
        <v>2013</v>
      </c>
      <c r="Y16" s="77">
        <f>IF(historie[[#This Row],[Ročník]]&lt;&gt;0,historie[[#This Row],[Rok]]-historie[[#This Row],[Ročník]],"")</f>
        <v>39</v>
      </c>
      <c r="Z16" s="80">
        <f>IF(AND(historie[[#This Row],[Ročník]]&lt;&gt;"",FLOOR(historie[[#This Row],[Rok]]-historie[[#This Row],[Ročník]],5)&gt;=35),FLOOR(historie[[#This Row],[Rok]]-historie[[#This Row],[Ročník]],5),0)</f>
        <v>35</v>
      </c>
      <c r="AA16" s="61">
        <f>IF(OR(historie[[#This Row],[100m]]&gt;b_1_m-k_1_m*měření,historie[[#This Row],[100m]]=""),0,ROUNDDOWN(a_1_m*(b_1_m-k_1_m*měření-historie[[#This Row],[100m]])^c_1_m,0))</f>
        <v>199</v>
      </c>
      <c r="AB16" s="61">
        <f>IF(OR(historie[[#This Row],[Dálka]]&lt;b_2_m,historie[[#This Row],[Dálka]]=""),0,ROUNDDOWN(a_2_m*(historie[[#This Row],[Dálka]]-b_2_m)^c_2_m,0))</f>
        <v>164</v>
      </c>
      <c r="AC16" s="61">
        <f>IF(OR(historie[[#This Row],[Koule]]&lt;b_3_m,historie[[#This Row],[Koule]]=""),0,ROUNDDOWN(a_3_m*(historie[[#This Row],[Koule]]-b_3_m)^c_3_m,0))</f>
        <v>314</v>
      </c>
      <c r="AD16" s="61">
        <f>IF(OR(historie[[#This Row],[Výška]]&lt;b_4_m,historie[[#This Row],[Výška]]=""),0,ROUNDDOWN(a_4_m*(historie[[#This Row],[Výška]]-b_4_m)^c_4_m,0))</f>
        <v>250</v>
      </c>
      <c r="AE16" s="61">
        <f>IF(OR(historie[[#This Row],[400m]]&gt;b_5_m-k_5_m*měření,historie[[#This Row],[400m]]=""),0,ROUNDDOWN(a_5_m*(b_5_m-k_5_m*měření-historie[[#This Row],[400m]])^c_5_m,0))</f>
        <v>104</v>
      </c>
      <c r="AF16" s="61">
        <f>IF(OR(historie[[#This Row],[Překážky]]&gt;b_6_m-k_6_m*měření,historie[[#This Row],[Překážky]]=""),0,ROUNDDOWN(a_6_m*(b_6_m-k_6_m*měření-historie[[#This Row],[Překážky]])^c_6_m,0))</f>
        <v>92</v>
      </c>
      <c r="AG16" s="61">
        <f>IF(OR(historie[[#This Row],[Disk]]&lt;b_7_m,historie[[#This Row],[Disk]]=""),0,ROUNDDOWN(a_7_m*(historie[[#This Row],[Disk]]-b_7_m)^c_7_m,0))</f>
        <v>191</v>
      </c>
      <c r="AH16" s="61">
        <f>IF(OR(historie[[#This Row],[Tyčka]]&lt;b_8_m,historie[[#This Row],[Tyčka]]=""),0,ROUNDDOWN(a_8_m*(historie[[#This Row],[Tyčka]]-b_8_m)^c_8_m,0))</f>
        <v>0</v>
      </c>
      <c r="AI16" s="61">
        <f>IF(OR(historie[[#This Row],[Oštěp]]&lt;b_9_m,historie[[#This Row],[Oštěp]]=""),0,ROUNDDOWN(a_9_m*(historie[[#This Row],[Oštěp]]-b_9_m)^c_9_m,0))</f>
        <v>225</v>
      </c>
      <c r="AJ16" s="61">
        <f>IF(OR(historie[[#This Row],[1500m]]*24*60*60&gt;b_10_m,historie[[#This Row],[1500m]]=""),0,ROUNDDOWN(a_10_m*(b_10_m-historie[[#This Row],[1500m]]*24*60*60)^c_10_m,0))</f>
        <v>98</v>
      </c>
      <c r="AK1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1637</v>
      </c>
      <c r="AL1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221</v>
      </c>
      <c r="AM16" s="61">
        <f>IF(OR(historie[[#This Row],[Dálka]]&lt;b_2_m,historie[[#This Row],[Dálka]]=""),0,ROUNDDOWN(a_2_m*(ROUND(historie[[#This Row],[Dálka]]*VLOOKUP(historie[[#This Row],[Veteran]],Veteran,3,FALSE),0)-b_2_m)^c_2_m,0))</f>
        <v>182</v>
      </c>
      <c r="AN16" s="61">
        <f>IF(OR(historie[[#This Row],[Koule]]&lt;b_3_m,historie[[#This Row],[Koule]]=""),0,ROUNDDOWN(a_3_m*(FLOOR(historie[[#This Row],[Koule]]*VLOOKUP(historie[[#This Row],[Veteran]],Veteran,4,FALSE),0.01)-b_3_m)^c_3_m,0))</f>
        <v>329</v>
      </c>
      <c r="AO16" s="61">
        <f>IF(OR(historie[[#This Row],[Výška]]&lt;b_4_m,historie[[#This Row],[Výška]]=""),0,ROUNDDOWN(a_4_m*(ROUND(historie[[#This Row],[Výška]]*VLOOKUP(historie[[#This Row],[Veteran]],Veteran,5,FALSE),0)-b_4_m)^c_4_m,0))</f>
        <v>270</v>
      </c>
      <c r="AP1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153</v>
      </c>
      <c r="AQ1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104</v>
      </c>
      <c r="AR16" s="61">
        <f>IF(OR(historie[[#This Row],[Disk]]&lt;b_7_m,historie[[#This Row],[Disk]]=""),0,ROUNDDOWN(a_7_m*(FLOOR(historie[[#This Row],[Disk]]*VLOOKUP(historie[[#This Row],[Veteran]],Veteran,8,FALSE),0.01)-b_7_m)^c_7_m,0))</f>
        <v>195</v>
      </c>
      <c r="AS16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6" s="61">
        <f>IF(OR(historie[[#This Row],[Oštěp]]&lt;b_9_m,historie[[#This Row],[Oštěp]]=""),0,ROUNDDOWN(a_9_m*(FLOOR(historie[[#This Row],[Oštěp]]*VLOOKUP(historie[[#This Row],[Veteran]],Veteran,10,FALSE),0.01)-b_9_m)^c_9_m,0))</f>
        <v>230</v>
      </c>
      <c r="AU16" s="61">
        <f>IF(OR(historie[[#This Row],[1500m]]*24*60*60&gt;b_10_m,historie[[#This Row],[1500m]]=""),0,ROUNDDOWN(a_10_m*(b_10_m-historie[[#This Row],[1500m]]*VLOOKUP(historie[[#This Row],[Veteran]],Veteran,11,FALSE)*24*60*60)^c_10_m,0))</f>
        <v>107</v>
      </c>
      <c r="AV16" s="80">
        <f t="shared" si="0"/>
        <v>1791</v>
      </c>
      <c r="AW16" s="62">
        <f t="array" ref="AW16">MAX(IF(historie[[Jméno a příjmení]:[Jméno a příjmení]]=A16,historie[[100m_body_v]:[100m_body_v]]))
+MAX(IF(historie[[Jméno a příjmení]:[Jméno a příjmení]]=A16,historie[[dálka_body_v]:[dálka_body_v]]))
+MAX(IF(historie[[Jméno a příjmení]:[Jméno a příjmení]]=A16,historie[[koule_body_v]:[koule_body_v]]))
+MAX(IF(historie[[Jméno a příjmení]:[Jméno a příjmení]]=A16,historie[[výška_body_v]:[výška_body_v]]))
+MAX(IF(historie[[Jméno a příjmení]:[Jméno a příjmení]]=A16,historie[[400m_body_v]:[400m_body_v]]))
+MAX(IF(historie[[Jméno a příjmení]:[Jméno a příjmení]]=A16,historie[[překážky_body_v]:[překážky_body_v]]))
+MAX(IF(historie[[Jméno a příjmení]:[Jméno a příjmení]]=A16,historie[[disk_body_v]:[disk_body_v]]))
+MAX(IF(historie[[Jméno a příjmení]:[Jméno a příjmení]]=A16,historie[[tyčka_body_v]:[tyčka_body_v]]))
+MAX(IF(historie[[Jméno a příjmení]:[Jméno a příjmení]]=A16,historie[[oštěp_body_v]:[oštěp_body_v]]))
+MAX(IF(historie[[Jméno a příjmení]:[Jméno a příjmení]]=A16,historie[[1500m_body_v]:[1500m_body_v]]))</f>
        <v>1791</v>
      </c>
    </row>
    <row r="17" spans="1:49" x14ac:dyDescent="0.2">
      <c r="A17" s="56" t="s">
        <v>132</v>
      </c>
      <c r="B17" s="56"/>
      <c r="C17" s="57">
        <v>16.27</v>
      </c>
      <c r="D17" s="58">
        <v>50</v>
      </c>
      <c r="E17" s="59">
        <v>346</v>
      </c>
      <c r="F17" s="58">
        <v>126</v>
      </c>
      <c r="G17" s="57">
        <v>9.56</v>
      </c>
      <c r="H17" s="58">
        <v>459</v>
      </c>
      <c r="I17" s="59">
        <v>135</v>
      </c>
      <c r="J17" s="58">
        <v>283</v>
      </c>
      <c r="K17" s="57">
        <v>73.989999999999995</v>
      </c>
      <c r="L17" s="58">
        <v>64</v>
      </c>
      <c r="M17" s="57"/>
      <c r="N17" s="58">
        <v>0</v>
      </c>
      <c r="O17" s="57">
        <v>20.45</v>
      </c>
      <c r="P17" s="58">
        <v>280</v>
      </c>
      <c r="Q17" s="59"/>
      <c r="R17" s="58">
        <v>0</v>
      </c>
      <c r="S17" s="57">
        <v>20.78</v>
      </c>
      <c r="T17" s="58">
        <v>172</v>
      </c>
      <c r="U17" s="60"/>
      <c r="V17" s="58">
        <v>0</v>
      </c>
      <c r="W17" s="74">
        <v>1434</v>
      </c>
      <c r="X17" s="83">
        <v>2004</v>
      </c>
      <c r="Y17" s="77" t="str">
        <f>IF(historie[[#This Row],[Ročník]]&lt;&gt;0,historie[[#This Row],[Rok]]-historie[[#This Row],[Ročník]],"")</f>
        <v/>
      </c>
      <c r="Z17" s="80">
        <f>IF(AND(historie[[#This Row],[Ročník]]&lt;&gt;"",FLOOR(historie[[#This Row],[Rok]]-historie[[#This Row],[Ročník]],5)&gt;=35),FLOOR(historie[[#This Row],[Rok]]-historie[[#This Row],[Ročník]],5),0)</f>
        <v>0</v>
      </c>
      <c r="AA17" s="61">
        <f>IF(OR(historie[[#This Row],[100m]]&gt;b_1_m-k_1_m*měření,historie[[#This Row],[100m]]=""),0,ROUNDDOWN(a_1_m*(b_1_m-k_1_m*měření-historie[[#This Row],[100m]])^c_1_m,0))</f>
        <v>52</v>
      </c>
      <c r="AB17" s="61">
        <f>IF(OR(historie[[#This Row],[Dálka]]&lt;b_2_m,historie[[#This Row],[Dálka]]=""),0,ROUNDDOWN(a_2_m*(historie[[#This Row],[Dálka]]-b_2_m)^c_2_m,0))</f>
        <v>125</v>
      </c>
      <c r="AC17" s="61">
        <f>IF(OR(historie[[#This Row],[Koule]]&lt;b_3_m,historie[[#This Row],[Koule]]=""),0,ROUNDDOWN(a_3_m*(historie[[#This Row],[Koule]]-b_3_m)^c_3_m,0))</f>
        <v>459</v>
      </c>
      <c r="AD17" s="61">
        <f>IF(OR(historie[[#This Row],[Výška]]&lt;b_4_m,historie[[#This Row],[Výška]]=""),0,ROUNDDOWN(a_4_m*(historie[[#This Row],[Výška]]-b_4_m)^c_4_m,0))</f>
        <v>283</v>
      </c>
      <c r="AE17" s="61">
        <f>IF(OR(historie[[#This Row],[400m]]&gt;b_5_m-k_5_m*měření,historie[[#This Row],[400m]]=""),0,ROUNDDOWN(a_5_m*(b_5_m-k_5_m*měření-historie[[#This Row],[400m]])^c_5_m,0))</f>
        <v>64</v>
      </c>
      <c r="AF17" s="61">
        <f>IF(OR(historie[[#This Row],[Překážky]]&gt;b_6_m-k_6_m*měření,historie[[#This Row],[Překážky]]=""),0,ROUNDDOWN(a_6_m*(b_6_m-k_6_m*měření-historie[[#This Row],[Překážky]])^c_6_m,0))</f>
        <v>0</v>
      </c>
      <c r="AG17" s="61">
        <f>IF(OR(historie[[#This Row],[Disk]]&lt;b_7_m,historie[[#This Row],[Disk]]=""),0,ROUNDDOWN(a_7_m*(historie[[#This Row],[Disk]]-b_7_m)^c_7_m,0))</f>
        <v>281</v>
      </c>
      <c r="AH17" s="61">
        <f>IF(OR(historie[[#This Row],[Tyčka]]&lt;b_8_m,historie[[#This Row],[Tyčka]]=""),0,ROUNDDOWN(a_8_m*(historie[[#This Row],[Tyčka]]-b_8_m)^c_8_m,0))</f>
        <v>0</v>
      </c>
      <c r="AI17" s="61">
        <f>IF(OR(historie[[#This Row],[Oštěp]]&lt;b_9_m,historie[[#This Row],[Oštěp]]=""),0,ROUNDDOWN(a_9_m*(historie[[#This Row],[Oštěp]]-b_9_m)^c_9_m,0))</f>
        <v>172</v>
      </c>
      <c r="AJ17" s="61">
        <f>IF(OR(historie[[#This Row],[1500m]]*24*60*60&gt;b_10_m,historie[[#This Row],[1500m]]=""),0,ROUNDDOWN(a_10_m*(b_10_m-historie[[#This Row],[1500m]]*24*60*60)^c_10_m,0))</f>
        <v>0</v>
      </c>
      <c r="AK1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1436</v>
      </c>
      <c r="AL1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52</v>
      </c>
      <c r="AM17" s="61">
        <f>IF(OR(historie[[#This Row],[Dálka]]&lt;b_2_m,historie[[#This Row],[Dálka]]=""),0,ROUNDDOWN(a_2_m*(ROUND(historie[[#This Row],[Dálka]]*VLOOKUP(historie[[#This Row],[Veteran]],Veteran,3,FALSE),0)-b_2_m)^c_2_m,0))</f>
        <v>125</v>
      </c>
      <c r="AN17" s="61">
        <f>IF(OR(historie[[#This Row],[Koule]]&lt;b_3_m,historie[[#This Row],[Koule]]=""),0,ROUNDDOWN(a_3_m*(FLOOR(historie[[#This Row],[Koule]]*VLOOKUP(historie[[#This Row],[Veteran]],Veteran,4,FALSE),0.01)-b_3_m)^c_3_m,0))</f>
        <v>459</v>
      </c>
      <c r="AO17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64</v>
      </c>
      <c r="AQ1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7" s="61">
        <f>IF(OR(historie[[#This Row],[Disk]]&lt;b_7_m,historie[[#This Row],[Disk]]=""),0,ROUNDDOWN(a_7_m*(FLOOR(historie[[#This Row],[Disk]]*VLOOKUP(historie[[#This Row],[Veteran]],Veteran,8,FALSE),0.01)-b_7_m)^c_7_m,0))</f>
        <v>281</v>
      </c>
      <c r="AS17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7" s="61">
        <f>IF(OR(historie[[#This Row],[Oštěp]]&lt;b_9_m,historie[[#This Row],[Oštěp]]=""),0,ROUNDDOWN(a_9_m*(FLOOR(historie[[#This Row],[Oštěp]]*VLOOKUP(historie[[#This Row],[Veteran]],Veteran,10,FALSE),0.01)-b_9_m)^c_9_m,0))</f>
        <v>172</v>
      </c>
      <c r="AU17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7" s="80">
        <f t="shared" si="0"/>
        <v>1436</v>
      </c>
      <c r="AW17" s="62">
        <f t="array" ref="AW17">MAX(IF(historie[[Jméno a příjmení]:[Jméno a příjmení]]=A17,historie[[100m_body_v]:[100m_body_v]]))
+MAX(IF(historie[[Jméno a příjmení]:[Jméno a příjmení]]=A17,historie[[dálka_body_v]:[dálka_body_v]]))
+MAX(IF(historie[[Jméno a příjmení]:[Jméno a příjmení]]=A17,historie[[koule_body_v]:[koule_body_v]]))
+MAX(IF(historie[[Jméno a příjmení]:[Jméno a příjmení]]=A17,historie[[výška_body_v]:[výška_body_v]]))
+MAX(IF(historie[[Jméno a příjmení]:[Jméno a příjmení]]=A17,historie[[400m_body_v]:[400m_body_v]]))
+MAX(IF(historie[[Jméno a příjmení]:[Jméno a příjmení]]=A17,historie[[překážky_body_v]:[překážky_body_v]]))
+MAX(IF(historie[[Jméno a příjmení]:[Jméno a příjmení]]=A17,historie[[disk_body_v]:[disk_body_v]]))
+MAX(IF(historie[[Jméno a příjmení]:[Jméno a příjmení]]=A17,historie[[tyčka_body_v]:[tyčka_body_v]]))
+MAX(IF(historie[[Jméno a příjmení]:[Jméno a příjmení]]=A17,historie[[oštěp_body_v]:[oštěp_body_v]]))
+MAX(IF(historie[[Jméno a příjmení]:[Jméno a příjmení]]=A17,historie[[1500m_body_v]:[1500m_body_v]]))</f>
        <v>1436</v>
      </c>
    </row>
    <row r="18" spans="1:49" x14ac:dyDescent="0.2">
      <c r="A18" s="56" t="s">
        <v>96</v>
      </c>
      <c r="B18" s="56"/>
      <c r="C18" s="57">
        <v>14</v>
      </c>
      <c r="D18" s="58">
        <v>279</v>
      </c>
      <c r="E18" s="59">
        <v>402</v>
      </c>
      <c r="F18" s="58">
        <v>209</v>
      </c>
      <c r="G18" s="57">
        <v>6.81</v>
      </c>
      <c r="H18" s="58">
        <v>296</v>
      </c>
      <c r="I18" s="59">
        <v>125</v>
      </c>
      <c r="J18" s="58">
        <v>218</v>
      </c>
      <c r="K18" s="57">
        <v>67.099999999999994</v>
      </c>
      <c r="L18" s="58">
        <v>200</v>
      </c>
      <c r="M18" s="57">
        <v>25.8</v>
      </c>
      <c r="N18" s="58">
        <v>32</v>
      </c>
      <c r="O18" s="57">
        <v>14.95</v>
      </c>
      <c r="P18" s="58">
        <v>180</v>
      </c>
      <c r="Q18" s="59"/>
      <c r="R18" s="58">
        <v>0</v>
      </c>
      <c r="S18" s="57">
        <v>20.420000000000002</v>
      </c>
      <c r="T18" s="58">
        <v>167</v>
      </c>
      <c r="U18" s="60">
        <v>3.9351851851851857E-3</v>
      </c>
      <c r="V18" s="58">
        <v>351</v>
      </c>
      <c r="W18" s="74">
        <v>1932</v>
      </c>
      <c r="X18" s="83">
        <v>1996</v>
      </c>
      <c r="Y18" s="77" t="str">
        <f>IF(historie[[#This Row],[Ročník]]&lt;&gt;0,historie[[#This Row],[Rok]]-historie[[#This Row],[Ročník]],"")</f>
        <v/>
      </c>
      <c r="Z18" s="80">
        <f>IF(AND(historie[[#This Row],[Ročník]]&lt;&gt;"",FLOOR(historie[[#This Row],[Rok]]-historie[[#This Row],[Ročník]],5)&gt;=35),FLOOR(historie[[#This Row],[Rok]]-historie[[#This Row],[Ročník]],5),0)</f>
        <v>0</v>
      </c>
      <c r="AA18" s="61">
        <f>IF(OR(historie[[#This Row],[100m]]&gt;b_1_m-k_1_m*měření,historie[[#This Row],[100m]]=""),0,ROUNDDOWN(a_1_m*(b_1_m-k_1_m*měření-historie[[#This Row],[100m]])^c_1_m,0))</f>
        <v>279</v>
      </c>
      <c r="AB18" s="61">
        <f>IF(OR(historie[[#This Row],[Dálka]]&lt;b_2_m,historie[[#This Row],[Dálka]]=""),0,ROUNDDOWN(a_2_m*(historie[[#This Row],[Dálka]]-b_2_m)^c_2_m,0))</f>
        <v>209</v>
      </c>
      <c r="AC18" s="61">
        <f>IF(OR(historie[[#This Row],[Koule]]&lt;b_3_m,historie[[#This Row],[Koule]]=""),0,ROUNDDOWN(a_3_m*(historie[[#This Row],[Koule]]-b_3_m)^c_3_m,0))</f>
        <v>296</v>
      </c>
      <c r="AD18" s="61">
        <f>IF(OR(historie[[#This Row],[Výška]]&lt;b_4_m,historie[[#This Row],[Výška]]=""),0,ROUNDDOWN(a_4_m*(historie[[#This Row],[Výška]]-b_4_m)^c_4_m,0))</f>
        <v>218</v>
      </c>
      <c r="AE18" s="61">
        <f>IF(OR(historie[[#This Row],[400m]]&gt;b_5_m-k_5_m*měření,historie[[#This Row],[400m]]=""),0,ROUNDDOWN(a_5_m*(b_5_m-k_5_m*měření-historie[[#This Row],[400m]])^c_5_m,0))</f>
        <v>200</v>
      </c>
      <c r="AF18" s="61">
        <f>IF(OR(historie[[#This Row],[Překážky]]&gt;b_6_m-k_6_m*měření,historie[[#This Row],[Překážky]]=""),0,ROUNDDOWN(a_6_m*(b_6_m-k_6_m*měření-historie[[#This Row],[Překážky]])^c_6_m,0))</f>
        <v>32</v>
      </c>
      <c r="AG18" s="61">
        <f>IF(OR(historie[[#This Row],[Disk]]&lt;b_7_m,historie[[#This Row],[Disk]]=""),0,ROUNDDOWN(a_7_m*(historie[[#This Row],[Disk]]-b_7_m)^c_7_m,0))</f>
        <v>179</v>
      </c>
      <c r="AH18" s="61">
        <f>IF(OR(historie[[#This Row],[Tyčka]]&lt;b_8_m,historie[[#This Row],[Tyčka]]=""),0,ROUNDDOWN(a_8_m*(historie[[#This Row],[Tyčka]]-b_8_m)^c_8_m,0))</f>
        <v>0</v>
      </c>
      <c r="AI18" s="61">
        <f>IF(OR(historie[[#This Row],[Oštěp]]&lt;b_9_m,historie[[#This Row],[Oštěp]]=""),0,ROUNDDOWN(a_9_m*(historie[[#This Row],[Oštěp]]-b_9_m)^c_9_m,0))</f>
        <v>167</v>
      </c>
      <c r="AJ18" s="61">
        <f>IF(OR(historie[[#This Row],[1500m]]*24*60*60&gt;b_10_m,historie[[#This Row],[1500m]]=""),0,ROUNDDOWN(a_10_m*(b_10_m-historie[[#This Row],[1500m]]*24*60*60)^c_10_m,0))</f>
        <v>351</v>
      </c>
      <c r="AK1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1931</v>
      </c>
      <c r="AL1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279</v>
      </c>
      <c r="AM18" s="61">
        <f>IF(OR(historie[[#This Row],[Dálka]]&lt;b_2_m,historie[[#This Row],[Dálka]]=""),0,ROUNDDOWN(a_2_m*(ROUND(historie[[#This Row],[Dálka]]*VLOOKUP(historie[[#This Row],[Veteran]],Veteran,3,FALSE),0)-b_2_m)^c_2_m,0))</f>
        <v>209</v>
      </c>
      <c r="AN18" s="61">
        <f>IF(OR(historie[[#This Row],[Koule]]&lt;b_3_m,historie[[#This Row],[Koule]]=""),0,ROUNDDOWN(a_3_m*(FLOOR(historie[[#This Row],[Koule]]*VLOOKUP(historie[[#This Row],[Veteran]],Veteran,4,FALSE),0.01)-b_3_m)^c_3_m,0))</f>
        <v>296</v>
      </c>
      <c r="AO18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1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200</v>
      </c>
      <c r="AQ1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32</v>
      </c>
      <c r="AR18" s="61">
        <f>IF(OR(historie[[#This Row],[Disk]]&lt;b_7_m,historie[[#This Row],[Disk]]=""),0,ROUNDDOWN(a_7_m*(FLOOR(historie[[#This Row],[Disk]]*VLOOKUP(historie[[#This Row],[Veteran]],Veteran,8,FALSE),0.01)-b_7_m)^c_7_m,0))</f>
        <v>179</v>
      </c>
      <c r="AS18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8" s="61">
        <f>IF(OR(historie[[#This Row],[Oštěp]]&lt;b_9_m,historie[[#This Row],[Oštěp]]=""),0,ROUNDDOWN(a_9_m*(FLOOR(historie[[#This Row],[Oštěp]]*VLOOKUP(historie[[#This Row],[Veteran]],Veteran,10,FALSE),0.01)-b_9_m)^c_9_m,0))</f>
        <v>167</v>
      </c>
      <c r="AU18" s="61">
        <f>IF(OR(historie[[#This Row],[1500m]]*24*60*60&gt;b_10_m,historie[[#This Row],[1500m]]=""),0,ROUNDDOWN(a_10_m*(b_10_m-historie[[#This Row],[1500m]]*VLOOKUP(historie[[#This Row],[Veteran]],Veteran,11,FALSE)*24*60*60)^c_10_m,0))</f>
        <v>351</v>
      </c>
      <c r="AV18" s="80">
        <f t="shared" si="0"/>
        <v>1931</v>
      </c>
      <c r="AW18" s="62">
        <f t="array" ref="AW18">MAX(IF(historie[[Jméno a příjmení]:[Jméno a příjmení]]=A18,historie[[100m_body_v]:[100m_body_v]]))
+MAX(IF(historie[[Jméno a příjmení]:[Jméno a příjmení]]=A18,historie[[dálka_body_v]:[dálka_body_v]]))
+MAX(IF(historie[[Jméno a příjmení]:[Jméno a příjmení]]=A18,historie[[koule_body_v]:[koule_body_v]]))
+MAX(IF(historie[[Jméno a příjmení]:[Jméno a příjmení]]=A18,historie[[výška_body_v]:[výška_body_v]]))
+MAX(IF(historie[[Jméno a příjmení]:[Jméno a příjmení]]=A18,historie[[400m_body_v]:[400m_body_v]]))
+MAX(IF(historie[[Jméno a příjmení]:[Jméno a příjmení]]=A18,historie[[překážky_body_v]:[překážky_body_v]]))
+MAX(IF(historie[[Jméno a příjmení]:[Jméno a příjmení]]=A18,historie[[disk_body_v]:[disk_body_v]]))
+MAX(IF(historie[[Jméno a příjmení]:[Jméno a příjmení]]=A18,historie[[tyčka_body_v]:[tyčka_body_v]]))
+MAX(IF(historie[[Jméno a příjmení]:[Jméno a příjmení]]=A18,historie[[oštěp_body_v]:[oštěp_body_v]]))
+MAX(IF(historie[[Jméno a příjmení]:[Jméno a příjmení]]=A18,historie[[1500m_body_v]:[1500m_body_v]]))</f>
        <v>1931</v>
      </c>
    </row>
    <row r="19" spans="1:49" x14ac:dyDescent="0.2">
      <c r="A19" s="56" t="s">
        <v>94</v>
      </c>
      <c r="B19" s="56">
        <v>1957</v>
      </c>
      <c r="C19" s="57">
        <v>15.06</v>
      </c>
      <c r="D19" s="58">
        <v>153</v>
      </c>
      <c r="E19" s="59">
        <v>378</v>
      </c>
      <c r="F19" s="58">
        <v>171</v>
      </c>
      <c r="G19" s="57">
        <v>6.81</v>
      </c>
      <c r="H19" s="58">
        <v>296</v>
      </c>
      <c r="I19" s="59">
        <v>120</v>
      </c>
      <c r="J19" s="58">
        <v>188</v>
      </c>
      <c r="K19" s="57"/>
      <c r="L19" s="58">
        <v>0</v>
      </c>
      <c r="M19" s="57"/>
      <c r="N19" s="58">
        <v>0</v>
      </c>
      <c r="O19" s="57">
        <v>18.03</v>
      </c>
      <c r="P19" s="58">
        <v>235</v>
      </c>
      <c r="Q19" s="59">
        <v>130</v>
      </c>
      <c r="R19" s="58">
        <v>27</v>
      </c>
      <c r="S19" s="57">
        <v>18.55</v>
      </c>
      <c r="T19" s="58">
        <v>142</v>
      </c>
      <c r="U19" s="60"/>
      <c r="V19" s="58">
        <v>0</v>
      </c>
      <c r="W19" s="74">
        <v>1212</v>
      </c>
      <c r="X19" s="83">
        <v>2003</v>
      </c>
      <c r="Y19" s="77">
        <f>IF(historie[[#This Row],[Ročník]]&lt;&gt;0,historie[[#This Row],[Rok]]-historie[[#This Row],[Ročník]],"")</f>
        <v>46</v>
      </c>
      <c r="Z19" s="80">
        <f>IF(AND(historie[[#This Row],[Ročník]]&lt;&gt;"",FLOOR(historie[[#This Row],[Rok]]-historie[[#This Row],[Ročník]],5)&gt;=35),FLOOR(historie[[#This Row],[Rok]]-historie[[#This Row],[Ročník]],5),0)</f>
        <v>45</v>
      </c>
      <c r="AA19" s="61">
        <f>IF(OR(historie[[#This Row],[100m]]&gt;b_1_m-k_1_m*měření,historie[[#This Row],[100m]]=""),0,ROUNDDOWN(a_1_m*(b_1_m-k_1_m*měření-historie[[#This Row],[100m]])^c_1_m,0))</f>
        <v>153</v>
      </c>
      <c r="AB19" s="61">
        <f>IF(OR(historie[[#This Row],[Dálka]]&lt;b_2_m,historie[[#This Row],[Dálka]]=""),0,ROUNDDOWN(a_2_m*(historie[[#This Row],[Dálka]]-b_2_m)^c_2_m,0))</f>
        <v>171</v>
      </c>
      <c r="AC19" s="61">
        <f>IF(OR(historie[[#This Row],[Koule]]&lt;b_3_m,historie[[#This Row],[Koule]]=""),0,ROUNDDOWN(a_3_m*(historie[[#This Row],[Koule]]-b_3_m)^c_3_m,0))</f>
        <v>296</v>
      </c>
      <c r="AD19" s="61">
        <f>IF(OR(historie[[#This Row],[Výška]]&lt;b_4_m,historie[[#This Row],[Výška]]=""),0,ROUNDDOWN(a_4_m*(historie[[#This Row],[Výška]]-b_4_m)^c_4_m,0))</f>
        <v>188</v>
      </c>
      <c r="AE19" s="61">
        <f>IF(OR(historie[[#This Row],[400m]]&gt;b_5_m-k_5_m*měření,historie[[#This Row],[400m]]=""),0,ROUNDDOWN(a_5_m*(b_5_m-k_5_m*měření-historie[[#This Row],[400m]])^c_5_m,0))</f>
        <v>0</v>
      </c>
      <c r="AF19" s="61">
        <f>IF(OR(historie[[#This Row],[Překážky]]&gt;b_6_m-k_6_m*měření,historie[[#This Row],[Překážky]]=""),0,ROUNDDOWN(a_6_m*(b_6_m-k_6_m*měření-historie[[#This Row],[Překážky]])^c_6_m,0))</f>
        <v>0</v>
      </c>
      <c r="AG19" s="61">
        <f>IF(OR(historie[[#This Row],[Disk]]&lt;b_7_m,historie[[#This Row],[Disk]]=""),0,ROUNDDOWN(a_7_m*(historie[[#This Row],[Disk]]-b_7_m)^c_7_m,0))</f>
        <v>235</v>
      </c>
      <c r="AH19" s="61">
        <f>IF(OR(historie[[#This Row],[Tyčka]]&lt;b_8_m,historie[[#This Row],[Tyčka]]=""),0,ROUNDDOWN(a_8_m*(historie[[#This Row],[Tyčka]]-b_8_m)^c_8_m,0))</f>
        <v>27</v>
      </c>
      <c r="AI19" s="61">
        <f>IF(OR(historie[[#This Row],[Oštěp]]&lt;b_9_m,historie[[#This Row],[Oštěp]]=""),0,ROUNDDOWN(a_9_m*(historie[[#This Row],[Oštěp]]-b_9_m)^c_9_m,0))</f>
        <v>142</v>
      </c>
      <c r="AJ19" s="61">
        <f>IF(OR(historie[[#This Row],[1500m]]*24*60*60&gt;b_10_m,historie[[#This Row],[1500m]]=""),0,ROUNDDOWN(a_10_m*(b_10_m-historie[[#This Row],[1500m]]*24*60*60)^c_10_m,0))</f>
        <v>0</v>
      </c>
      <c r="AK1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1212</v>
      </c>
      <c r="AL1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280</v>
      </c>
      <c r="AM19" s="61">
        <f>IF(OR(historie[[#This Row],[Dálka]]&lt;b_2_m,historie[[#This Row],[Dálka]]=""),0,ROUNDDOWN(a_2_m*(ROUND(historie[[#This Row],[Dálka]]*VLOOKUP(historie[[#This Row],[Veteran]],Veteran,3,FALSE),0)-b_2_m)^c_2_m,0))</f>
        <v>267</v>
      </c>
      <c r="AN19" s="61">
        <f>IF(OR(historie[[#This Row],[Koule]]&lt;b_3_m,historie[[#This Row],[Koule]]=""),0,ROUNDDOWN(a_3_m*(FLOOR(historie[[#This Row],[Koule]]*VLOOKUP(historie[[#This Row],[Veteran]],Veteran,4,FALSE),0.01)-b_3_m)^c_3_m,0))</f>
        <v>377</v>
      </c>
      <c r="AO19" s="61">
        <f>IF(OR(historie[[#This Row],[Výška]]&lt;b_4_m,historie[[#This Row],[Výška]]=""),0,ROUNDDOWN(a_4_m*(ROUND(historie[[#This Row],[Výška]]*VLOOKUP(historie[[#This Row],[Veteran]],Veteran,5,FALSE),0)-b_4_m)^c_4_m,0))</f>
        <v>263</v>
      </c>
      <c r="AP1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1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9" s="61">
        <f>IF(OR(historie[[#This Row],[Disk]]&lt;b_7_m,historie[[#This Row],[Disk]]=""),0,ROUNDDOWN(a_7_m*(FLOOR(historie[[#This Row],[Disk]]*VLOOKUP(historie[[#This Row],[Veteran]],Veteran,8,FALSE),0.01)-b_7_m)^c_7_m,0))</f>
        <v>304</v>
      </c>
      <c r="AS19" s="61">
        <f>IF(OR(historie[[#This Row],[Tyčka]]&lt;b_8_m,historie[[#This Row],[Tyčka]]=""),0,ROUNDDOWN(a_8_m*(ROUND(historie[[#This Row],[Tyčka]]*VLOOKUP(historie[[#This Row],[Veteran]],Veteran,9,FALSE),0)-b_8_m)^c_8_m,0))</f>
        <v>53</v>
      </c>
      <c r="AT19" s="61">
        <f>IF(OR(historie[[#This Row],[Oštěp]]&lt;b_9_m,historie[[#This Row],[Oštěp]]=""),0,ROUNDDOWN(a_9_m*(FLOOR(historie[[#This Row],[Oštěp]]*VLOOKUP(historie[[#This Row],[Veteran]],Veteran,10,FALSE),0.01)-b_9_m)^c_9_m,0))</f>
        <v>185</v>
      </c>
      <c r="AU19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9" s="80">
        <f t="shared" si="0"/>
        <v>1729</v>
      </c>
      <c r="AW19" s="62">
        <f t="array" ref="AW19">MAX(IF(historie[[Jméno a příjmení]:[Jméno a příjmení]]=A19,historie[[100m_body_v]:[100m_body_v]]))
+MAX(IF(historie[[Jméno a příjmení]:[Jméno a příjmení]]=A19,historie[[dálka_body_v]:[dálka_body_v]]))
+MAX(IF(historie[[Jméno a příjmení]:[Jméno a příjmení]]=A19,historie[[koule_body_v]:[koule_body_v]]))
+MAX(IF(historie[[Jméno a příjmení]:[Jméno a příjmení]]=A19,historie[[výška_body_v]:[výška_body_v]]))
+MAX(IF(historie[[Jméno a příjmení]:[Jméno a příjmení]]=A19,historie[[400m_body_v]:[400m_body_v]]))
+MAX(IF(historie[[Jméno a příjmení]:[Jméno a příjmení]]=A19,historie[[překážky_body_v]:[překážky_body_v]]))
+MAX(IF(historie[[Jméno a příjmení]:[Jméno a příjmení]]=A19,historie[[disk_body_v]:[disk_body_v]]))
+MAX(IF(historie[[Jméno a příjmení]:[Jméno a příjmení]]=A19,historie[[tyčka_body_v]:[tyčka_body_v]]))
+MAX(IF(historie[[Jméno a příjmení]:[Jméno a příjmení]]=A19,historie[[oštěp_body_v]:[oštěp_body_v]]))
+MAX(IF(historie[[Jméno a příjmení]:[Jméno a příjmení]]=A19,historie[[1500m_body_v]:[1500m_body_v]]))</f>
        <v>2857</v>
      </c>
    </row>
    <row r="20" spans="1:49" x14ac:dyDescent="0.2">
      <c r="A20" s="56" t="s">
        <v>94</v>
      </c>
      <c r="B20" s="56">
        <v>1957</v>
      </c>
      <c r="C20" s="57">
        <v>15.34</v>
      </c>
      <c r="D20" s="58">
        <v>120</v>
      </c>
      <c r="E20" s="59">
        <v>358</v>
      </c>
      <c r="F20" s="58">
        <v>142</v>
      </c>
      <c r="G20" s="57">
        <v>7.17</v>
      </c>
      <c r="H20" s="58">
        <v>317</v>
      </c>
      <c r="I20" s="59">
        <v>130</v>
      </c>
      <c r="J20" s="58">
        <v>250</v>
      </c>
      <c r="K20" s="57">
        <v>92.2</v>
      </c>
      <c r="L20" s="58">
        <v>0</v>
      </c>
      <c r="M20" s="57"/>
      <c r="N20" s="58">
        <v>0</v>
      </c>
      <c r="O20" s="57">
        <v>17</v>
      </c>
      <c r="P20" s="58">
        <v>216</v>
      </c>
      <c r="Q20" s="59">
        <v>150</v>
      </c>
      <c r="R20" s="58">
        <v>54</v>
      </c>
      <c r="S20" s="57">
        <v>21.34</v>
      </c>
      <c r="T20" s="58">
        <v>179</v>
      </c>
      <c r="U20" s="60">
        <v>4.5370370370370365E-3</v>
      </c>
      <c r="V20" s="58">
        <v>150</v>
      </c>
      <c r="W20" s="74">
        <v>1428</v>
      </c>
      <c r="X20" s="83">
        <v>2002</v>
      </c>
      <c r="Y20" s="77">
        <f>IF(historie[[#This Row],[Ročník]]&lt;&gt;0,historie[[#This Row],[Rok]]-historie[[#This Row],[Ročník]],"")</f>
        <v>45</v>
      </c>
      <c r="Z20" s="80">
        <f>IF(AND(historie[[#This Row],[Ročník]]&lt;&gt;"",FLOOR(historie[[#This Row],[Rok]]-historie[[#This Row],[Ročník]],5)&gt;=35),FLOOR(historie[[#This Row],[Rok]]-historie[[#This Row],[Ročník]],5),0)</f>
        <v>45</v>
      </c>
      <c r="AA20" s="61">
        <f>IF(OR(historie[[#This Row],[100m]]&gt;b_1_m-k_1_m*měření,historie[[#This Row],[100m]]=""),0,ROUNDDOWN(a_1_m*(b_1_m-k_1_m*měření-historie[[#This Row],[100m]])^c_1_m,0))</f>
        <v>125</v>
      </c>
      <c r="AB20" s="61">
        <f>IF(OR(historie[[#This Row],[Dálka]]&lt;b_2_m,historie[[#This Row],[Dálka]]=""),0,ROUNDDOWN(a_2_m*(historie[[#This Row],[Dálka]]-b_2_m)^c_2_m,0))</f>
        <v>142</v>
      </c>
      <c r="AC20" s="61">
        <f>IF(OR(historie[[#This Row],[Koule]]&lt;b_3_m,historie[[#This Row],[Koule]]=""),0,ROUNDDOWN(a_3_m*(historie[[#This Row],[Koule]]-b_3_m)^c_3_m,0))</f>
        <v>317</v>
      </c>
      <c r="AD20" s="61">
        <f>IF(OR(historie[[#This Row],[Výška]]&lt;b_4_m,historie[[#This Row],[Výška]]=""),0,ROUNDDOWN(a_4_m*(historie[[#This Row],[Výška]]-b_4_m)^c_4_m,0))</f>
        <v>250</v>
      </c>
      <c r="AE20" s="61">
        <f>IF(OR(historie[[#This Row],[400m]]&gt;b_5_m-k_5_m*měření,historie[[#This Row],[400m]]=""),0,ROUNDDOWN(a_5_m*(b_5_m-k_5_m*měření-historie[[#This Row],[400m]])^c_5_m,0))</f>
        <v>0</v>
      </c>
      <c r="AF20" s="61">
        <f>IF(OR(historie[[#This Row],[Překážky]]&gt;b_6_m-k_6_m*měření,historie[[#This Row],[Překážky]]=""),0,ROUNDDOWN(a_6_m*(b_6_m-k_6_m*měření-historie[[#This Row],[Překážky]])^c_6_m,0))</f>
        <v>0</v>
      </c>
      <c r="AG20" s="61">
        <f>IF(OR(historie[[#This Row],[Disk]]&lt;b_7_m,historie[[#This Row],[Disk]]=""),0,ROUNDDOWN(a_7_m*(historie[[#This Row],[Disk]]-b_7_m)^c_7_m,0))</f>
        <v>216</v>
      </c>
      <c r="AH20" s="61">
        <f>IF(OR(historie[[#This Row],[Tyčka]]&lt;b_8_m,historie[[#This Row],[Tyčka]]=""),0,ROUNDDOWN(a_8_m*(historie[[#This Row],[Tyčka]]-b_8_m)^c_8_m,0))</f>
        <v>54</v>
      </c>
      <c r="AI20" s="61">
        <f>IF(OR(historie[[#This Row],[Oštěp]]&lt;b_9_m,historie[[#This Row],[Oštěp]]=""),0,ROUNDDOWN(a_9_m*(historie[[#This Row],[Oštěp]]-b_9_m)^c_9_m,0))</f>
        <v>179</v>
      </c>
      <c r="AJ20" s="61">
        <f>IF(OR(historie[[#This Row],[1500m]]*24*60*60&gt;b_10_m,historie[[#This Row],[1500m]]=""),0,ROUNDDOWN(a_10_m*(b_10_m-historie[[#This Row],[1500m]]*24*60*60)^c_10_m,0))</f>
        <v>149</v>
      </c>
      <c r="AK2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1432</v>
      </c>
      <c r="AL2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246</v>
      </c>
      <c r="AM20" s="61">
        <f>IF(OR(historie[[#This Row],[Dálka]]&lt;b_2_m,historie[[#This Row],[Dálka]]=""),0,ROUNDDOWN(a_2_m*(ROUND(historie[[#This Row],[Dálka]]*VLOOKUP(historie[[#This Row],[Veteran]],Veteran,3,FALSE),0)-b_2_m)^c_2_m,0))</f>
        <v>229</v>
      </c>
      <c r="AN20" s="61">
        <f>IF(OR(historie[[#This Row],[Koule]]&lt;b_3_m,historie[[#This Row],[Koule]]=""),0,ROUNDDOWN(a_3_m*(FLOOR(historie[[#This Row],[Koule]]*VLOOKUP(historie[[#This Row],[Veteran]],Veteran,4,FALSE),0.01)-b_3_m)^c_3_m,0))</f>
        <v>403</v>
      </c>
      <c r="AO20" s="61">
        <f>IF(OR(historie[[#This Row],[Výška]]&lt;b_4_m,historie[[#This Row],[Výška]]=""),0,ROUNDDOWN(a_4_m*(ROUND(historie[[#This Row],[Výška]]*VLOOKUP(historie[[#This Row],[Veteran]],Veteran,5,FALSE),0)-b_4_m)^c_4_m,0))</f>
        <v>338</v>
      </c>
      <c r="AP2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2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0" s="61">
        <f>IF(OR(historie[[#This Row],[Disk]]&lt;b_7_m,historie[[#This Row],[Disk]]=""),0,ROUNDDOWN(a_7_m*(FLOOR(historie[[#This Row],[Disk]]*VLOOKUP(historie[[#This Row],[Veteran]],Veteran,8,FALSE),0.01)-b_7_m)^c_7_m,0))</f>
        <v>281</v>
      </c>
      <c r="AS20" s="61">
        <f>IF(OR(historie[[#This Row],[Tyčka]]&lt;b_8_m,historie[[#This Row],[Tyčka]]=""),0,ROUNDDOWN(a_8_m*(ROUND(historie[[#This Row],[Tyčka]]*VLOOKUP(historie[[#This Row],[Veteran]],Veteran,9,FALSE),0)-b_8_m)^c_8_m,0))</f>
        <v>89</v>
      </c>
      <c r="AT20" s="61">
        <f>IF(OR(historie[[#This Row],[Oštěp]]&lt;b_9_m,historie[[#This Row],[Oštěp]]=""),0,ROUNDDOWN(a_9_m*(FLOOR(historie[[#This Row],[Oštěp]]*VLOOKUP(historie[[#This Row],[Veteran]],Veteran,10,FALSE),0.01)-b_9_m)^c_9_m,0))</f>
        <v>230</v>
      </c>
      <c r="AU20" s="61">
        <f>IF(OR(historie[[#This Row],[1500m]]*24*60*60&gt;b_10_m,historie[[#This Row],[1500m]]=""),0,ROUNDDOWN(a_10_m*(b_10_m-historie[[#This Row],[1500m]]*VLOOKUP(historie[[#This Row],[Veteran]],Veteran,11,FALSE)*24*60*60)^c_10_m,0))</f>
        <v>274</v>
      </c>
      <c r="AV20" s="80">
        <f t="shared" si="0"/>
        <v>2090</v>
      </c>
      <c r="AW20" s="62">
        <f t="array" ref="AW20">MAX(IF(historie[[Jméno a příjmení]:[Jméno a příjmení]]=A20,historie[[100m_body_v]:[100m_body_v]]))
+MAX(IF(historie[[Jméno a příjmení]:[Jméno a příjmení]]=A20,historie[[dálka_body_v]:[dálka_body_v]]))
+MAX(IF(historie[[Jméno a příjmení]:[Jméno a příjmení]]=A20,historie[[koule_body_v]:[koule_body_v]]))
+MAX(IF(historie[[Jméno a příjmení]:[Jméno a příjmení]]=A20,historie[[výška_body_v]:[výška_body_v]]))
+MAX(IF(historie[[Jméno a příjmení]:[Jméno a příjmení]]=A20,historie[[400m_body_v]:[400m_body_v]]))
+MAX(IF(historie[[Jméno a příjmení]:[Jméno a příjmení]]=A20,historie[[překážky_body_v]:[překážky_body_v]]))
+MAX(IF(historie[[Jméno a příjmení]:[Jméno a příjmení]]=A20,historie[[disk_body_v]:[disk_body_v]]))
+MAX(IF(historie[[Jméno a příjmení]:[Jméno a příjmení]]=A20,historie[[tyčka_body_v]:[tyčka_body_v]]))
+MAX(IF(historie[[Jméno a příjmení]:[Jméno a příjmení]]=A20,historie[[oštěp_body_v]:[oštěp_body_v]]))
+MAX(IF(historie[[Jméno a příjmení]:[Jméno a příjmení]]=A20,historie[[1500m_body_v]:[1500m_body_v]]))</f>
        <v>2857</v>
      </c>
    </row>
    <row r="21" spans="1:49" x14ac:dyDescent="0.2">
      <c r="A21" s="56" t="s">
        <v>94</v>
      </c>
      <c r="B21" s="56">
        <v>1957</v>
      </c>
      <c r="C21" s="57">
        <v>14.2</v>
      </c>
      <c r="D21" s="58">
        <v>253</v>
      </c>
      <c r="E21" s="59">
        <v>408</v>
      </c>
      <c r="F21" s="58">
        <v>219</v>
      </c>
      <c r="G21" s="57">
        <v>7.01</v>
      </c>
      <c r="H21" s="58">
        <v>308</v>
      </c>
      <c r="I21" s="59">
        <v>135</v>
      </c>
      <c r="J21" s="58">
        <v>283</v>
      </c>
      <c r="K21" s="57">
        <v>68.400000000000006</v>
      </c>
      <c r="L21" s="58">
        <v>170</v>
      </c>
      <c r="M21" s="57"/>
      <c r="N21" s="58">
        <v>0</v>
      </c>
      <c r="O21" s="57">
        <v>18.02</v>
      </c>
      <c r="P21" s="58">
        <v>235</v>
      </c>
      <c r="Q21" s="59">
        <v>150</v>
      </c>
      <c r="R21" s="58">
        <v>54</v>
      </c>
      <c r="S21" s="57">
        <v>22.62</v>
      </c>
      <c r="T21" s="58">
        <v>197</v>
      </c>
      <c r="U21" s="60">
        <v>3.8657407407407408E-3</v>
      </c>
      <c r="V21" s="58">
        <v>380</v>
      </c>
      <c r="W21" s="74">
        <v>2099</v>
      </c>
      <c r="X21" s="83">
        <v>2000</v>
      </c>
      <c r="Y21" s="77">
        <f>IF(historie[[#This Row],[Ročník]]&lt;&gt;0,historie[[#This Row],[Rok]]-historie[[#This Row],[Ročník]],"")</f>
        <v>43</v>
      </c>
      <c r="Z21" s="80">
        <f>IF(AND(historie[[#This Row],[Ročník]]&lt;&gt;"",FLOOR(historie[[#This Row],[Rok]]-historie[[#This Row],[Ročník]],5)&gt;=35),FLOOR(historie[[#This Row],[Rok]]-historie[[#This Row],[Ročník]],5),0)</f>
        <v>40</v>
      </c>
      <c r="AA21" s="61">
        <f>IF(OR(historie[[#This Row],[100m]]&gt;b_1_m-k_1_m*měření,historie[[#This Row],[100m]]=""),0,ROUNDDOWN(a_1_m*(b_1_m-k_1_m*měření-historie[[#This Row],[100m]])^c_1_m,0))</f>
        <v>253</v>
      </c>
      <c r="AB21" s="61">
        <f>IF(OR(historie[[#This Row],[Dálka]]&lt;b_2_m,historie[[#This Row],[Dálka]]=""),0,ROUNDDOWN(a_2_m*(historie[[#This Row],[Dálka]]-b_2_m)^c_2_m,0))</f>
        <v>219</v>
      </c>
      <c r="AC21" s="61">
        <f>IF(OR(historie[[#This Row],[Koule]]&lt;b_3_m,historie[[#This Row],[Koule]]=""),0,ROUNDDOWN(a_3_m*(historie[[#This Row],[Koule]]-b_3_m)^c_3_m,0))</f>
        <v>308</v>
      </c>
      <c r="AD21" s="61">
        <f>IF(OR(historie[[#This Row],[Výška]]&lt;b_4_m,historie[[#This Row],[Výška]]=""),0,ROUNDDOWN(a_4_m*(historie[[#This Row],[Výška]]-b_4_m)^c_4_m,0))</f>
        <v>283</v>
      </c>
      <c r="AE21" s="61">
        <f>IF(OR(historie[[#This Row],[400m]]&gt;b_5_m-k_5_m*měření,historie[[#This Row],[400m]]=""),0,ROUNDDOWN(a_5_m*(b_5_m-k_5_m*měření-historie[[#This Row],[400m]])^c_5_m,0))</f>
        <v>170</v>
      </c>
      <c r="AF21" s="61">
        <f>IF(OR(historie[[#This Row],[Překážky]]&gt;b_6_m-k_6_m*měření,historie[[#This Row],[Překážky]]=""),0,ROUNDDOWN(a_6_m*(b_6_m-k_6_m*měření-historie[[#This Row],[Překážky]])^c_6_m,0))</f>
        <v>0</v>
      </c>
      <c r="AG21" s="61">
        <f>IF(OR(historie[[#This Row],[Disk]]&lt;b_7_m,historie[[#This Row],[Disk]]=""),0,ROUNDDOWN(a_7_m*(historie[[#This Row],[Disk]]-b_7_m)^c_7_m,0))</f>
        <v>235</v>
      </c>
      <c r="AH21" s="61">
        <f>IF(OR(historie[[#This Row],[Tyčka]]&lt;b_8_m,historie[[#This Row],[Tyčka]]=""),0,ROUNDDOWN(a_8_m*(historie[[#This Row],[Tyčka]]-b_8_m)^c_8_m,0))</f>
        <v>54</v>
      </c>
      <c r="AI21" s="61">
        <f>IF(OR(historie[[#This Row],[Oštěp]]&lt;b_9_m,historie[[#This Row],[Oštěp]]=""),0,ROUNDDOWN(a_9_m*(historie[[#This Row],[Oštěp]]-b_9_m)^c_9_m,0))</f>
        <v>197</v>
      </c>
      <c r="AJ21" s="61">
        <f>IF(OR(historie[[#This Row],[1500m]]*24*60*60&gt;b_10_m,historie[[#This Row],[1500m]]=""),0,ROUNDDOWN(a_10_m*(b_10_m-historie[[#This Row],[1500m]]*24*60*60)^c_10_m,0))</f>
        <v>380</v>
      </c>
      <c r="AK2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2099</v>
      </c>
      <c r="AL2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334</v>
      </c>
      <c r="AM21" s="61">
        <f>IF(OR(historie[[#This Row],[Dálka]]&lt;b_2_m,historie[[#This Row],[Dálka]]=""),0,ROUNDDOWN(a_2_m*(ROUND(historie[[#This Row],[Dálka]]*VLOOKUP(historie[[#This Row],[Veteran]],Veteran,3,FALSE),0)-b_2_m)^c_2_m,0))</f>
        <v>281</v>
      </c>
      <c r="AN21" s="61">
        <f>IF(OR(historie[[#This Row],[Koule]]&lt;b_3_m,historie[[#This Row],[Koule]]=""),0,ROUNDDOWN(a_3_m*(FLOOR(historie[[#This Row],[Koule]]*VLOOKUP(historie[[#This Row],[Veteran]],Veteran,4,FALSE),0.01)-b_3_m)^c_3_m,0))</f>
        <v>354</v>
      </c>
      <c r="AO21" s="61">
        <f>IF(OR(historie[[#This Row],[Výška]]&lt;b_4_m,historie[[#This Row],[Výška]]=""),0,ROUNDDOWN(a_4_m*(ROUND(historie[[#This Row],[Výška]]*VLOOKUP(historie[[#This Row],[Veteran]],Veteran,5,FALSE),0)-b_4_m)^c_4_m,0))</f>
        <v>331</v>
      </c>
      <c r="AP2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283</v>
      </c>
      <c r="AQ2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1" s="61">
        <f>IF(OR(historie[[#This Row],[Disk]]&lt;b_7_m,historie[[#This Row],[Disk]]=""),0,ROUNDDOWN(a_7_m*(FLOOR(historie[[#This Row],[Disk]]*VLOOKUP(historie[[#This Row],[Veteran]],Veteran,8,FALSE),0.01)-b_7_m)^c_7_m,0))</f>
        <v>269</v>
      </c>
      <c r="AS21" s="61">
        <f>IF(OR(historie[[#This Row],[Tyčka]]&lt;b_8_m,historie[[#This Row],[Tyčka]]=""),0,ROUNDDOWN(a_8_m*(ROUND(historie[[#This Row],[Tyčka]]*VLOOKUP(historie[[#This Row],[Veteran]],Veteran,9,FALSE),0)-b_8_m)^c_8_m,0))</f>
        <v>73</v>
      </c>
      <c r="AT21" s="61">
        <f>IF(OR(historie[[#This Row],[Oštěp]]&lt;b_9_m,historie[[#This Row],[Oštěp]]=""),0,ROUNDDOWN(a_9_m*(FLOOR(historie[[#This Row],[Oštěp]]*VLOOKUP(historie[[#This Row],[Veteran]],Veteran,10,FALSE),0.01)-b_9_m)^c_9_m,0))</f>
        <v>223</v>
      </c>
      <c r="AU21" s="61">
        <f>IF(OR(historie[[#This Row],[1500m]]*24*60*60&gt;b_10_m,historie[[#This Row],[1500m]]=""),0,ROUNDDOWN(a_10_m*(b_10_m-historie[[#This Row],[1500m]]*VLOOKUP(historie[[#This Row],[Veteran]],Veteran,11,FALSE)*24*60*60)^c_10_m,0))</f>
        <v>461</v>
      </c>
      <c r="AV21" s="80">
        <f t="shared" si="0"/>
        <v>2609</v>
      </c>
      <c r="AW21" s="62">
        <f t="array" ref="AW21">MAX(IF(historie[[Jméno a příjmení]:[Jméno a příjmení]]=A21,historie[[100m_body_v]:[100m_body_v]]))
+MAX(IF(historie[[Jméno a příjmení]:[Jméno a příjmení]]=A21,historie[[dálka_body_v]:[dálka_body_v]]))
+MAX(IF(historie[[Jméno a příjmení]:[Jméno a příjmení]]=A21,historie[[koule_body_v]:[koule_body_v]]))
+MAX(IF(historie[[Jméno a příjmení]:[Jméno a příjmení]]=A21,historie[[výška_body_v]:[výška_body_v]]))
+MAX(IF(historie[[Jméno a příjmení]:[Jméno a příjmení]]=A21,historie[[400m_body_v]:[400m_body_v]]))
+MAX(IF(historie[[Jméno a příjmení]:[Jméno a příjmení]]=A21,historie[[překážky_body_v]:[překážky_body_v]]))
+MAX(IF(historie[[Jméno a příjmení]:[Jméno a příjmení]]=A21,historie[[disk_body_v]:[disk_body_v]]))
+MAX(IF(historie[[Jméno a příjmení]:[Jméno a příjmení]]=A21,historie[[tyčka_body_v]:[tyčka_body_v]]))
+MAX(IF(historie[[Jméno a příjmení]:[Jméno a příjmení]]=A21,historie[[oštěp_body_v]:[oštěp_body_v]]))
+MAX(IF(historie[[Jméno a příjmení]:[Jméno a příjmení]]=A21,historie[[1500m_body_v]:[1500m_body_v]]))</f>
        <v>2857</v>
      </c>
    </row>
    <row r="22" spans="1:49" x14ac:dyDescent="0.2">
      <c r="A22" s="56" t="s">
        <v>94</v>
      </c>
      <c r="B22" s="56">
        <v>1957</v>
      </c>
      <c r="C22" s="57">
        <v>14.23</v>
      </c>
      <c r="D22" s="58">
        <v>280</v>
      </c>
      <c r="E22" s="59">
        <v>396</v>
      </c>
      <c r="F22" s="58">
        <v>199</v>
      </c>
      <c r="G22" s="57">
        <v>7.2</v>
      </c>
      <c r="H22" s="58">
        <v>319</v>
      </c>
      <c r="I22" s="59">
        <v>135</v>
      </c>
      <c r="J22" s="58">
        <v>283</v>
      </c>
      <c r="K22" s="57">
        <v>73</v>
      </c>
      <c r="L22" s="58">
        <v>83</v>
      </c>
      <c r="M22" s="57"/>
      <c r="N22" s="58">
        <v>0</v>
      </c>
      <c r="O22" s="57">
        <v>19.22</v>
      </c>
      <c r="P22" s="58">
        <v>257</v>
      </c>
      <c r="Q22" s="59">
        <v>155</v>
      </c>
      <c r="R22" s="58">
        <v>62</v>
      </c>
      <c r="S22" s="57">
        <v>21.77</v>
      </c>
      <c r="T22" s="58">
        <v>186</v>
      </c>
      <c r="U22" s="60">
        <v>3.7962962962962963E-3</v>
      </c>
      <c r="V22" s="58">
        <v>410</v>
      </c>
      <c r="W22" s="74">
        <v>2079</v>
      </c>
      <c r="X22" s="83">
        <v>1999</v>
      </c>
      <c r="Y22" s="77">
        <f>IF(historie[[#This Row],[Ročník]]&lt;&gt;0,historie[[#This Row],[Rok]]-historie[[#This Row],[Ročník]],"")</f>
        <v>42</v>
      </c>
      <c r="Z22" s="80">
        <f>IF(AND(historie[[#This Row],[Ročník]]&lt;&gt;"",FLOOR(historie[[#This Row],[Rok]]-historie[[#This Row],[Ročník]],5)&gt;=35),FLOOR(historie[[#This Row],[Rok]]-historie[[#This Row],[Ročník]],5),0)</f>
        <v>40</v>
      </c>
      <c r="AA22" s="61">
        <f>IF(OR(historie[[#This Row],[100m]]&gt;b_1_m-k_1_m*měření,historie[[#This Row],[100m]]=""),0,ROUNDDOWN(a_1_m*(b_1_m-k_1_m*měření-historie[[#This Row],[100m]])^c_1_m,0))</f>
        <v>249</v>
      </c>
      <c r="AB22" s="61">
        <f>IF(OR(historie[[#This Row],[Dálka]]&lt;b_2_m,historie[[#This Row],[Dálka]]=""),0,ROUNDDOWN(a_2_m*(historie[[#This Row],[Dálka]]-b_2_m)^c_2_m,0))</f>
        <v>199</v>
      </c>
      <c r="AC22" s="61">
        <f>IF(OR(historie[[#This Row],[Koule]]&lt;b_3_m,historie[[#This Row],[Koule]]=""),0,ROUNDDOWN(a_3_m*(historie[[#This Row],[Koule]]-b_3_m)^c_3_m,0))</f>
        <v>319</v>
      </c>
      <c r="AD22" s="61">
        <f>IF(OR(historie[[#This Row],[Výška]]&lt;b_4_m,historie[[#This Row],[Výška]]=""),0,ROUNDDOWN(a_4_m*(historie[[#This Row],[Výška]]-b_4_m)^c_4_m,0))</f>
        <v>283</v>
      </c>
      <c r="AE22" s="61">
        <f>IF(OR(historie[[#This Row],[400m]]&gt;b_5_m-k_5_m*měření,historie[[#This Row],[400m]]=""),0,ROUNDDOWN(a_5_m*(b_5_m-k_5_m*měření-historie[[#This Row],[400m]])^c_5_m,0))</f>
        <v>79</v>
      </c>
      <c r="AF22" s="61">
        <f>IF(OR(historie[[#This Row],[Překážky]]&gt;b_6_m-k_6_m*měření,historie[[#This Row],[Překážky]]=""),0,ROUNDDOWN(a_6_m*(b_6_m-k_6_m*měření-historie[[#This Row],[Překážky]])^c_6_m,0))</f>
        <v>0</v>
      </c>
      <c r="AG22" s="61">
        <f>IF(OR(historie[[#This Row],[Disk]]&lt;b_7_m,historie[[#This Row],[Disk]]=""),0,ROUNDDOWN(a_7_m*(historie[[#This Row],[Disk]]-b_7_m)^c_7_m,0))</f>
        <v>257</v>
      </c>
      <c r="AH22" s="61">
        <f>IF(OR(historie[[#This Row],[Tyčka]]&lt;b_8_m,historie[[#This Row],[Tyčka]]=""),0,ROUNDDOWN(a_8_m*(historie[[#This Row],[Tyčka]]-b_8_m)^c_8_m,0))</f>
        <v>62</v>
      </c>
      <c r="AI22" s="61">
        <f>IF(OR(historie[[#This Row],[Oštěp]]&lt;b_9_m,historie[[#This Row],[Oštěp]]=""),0,ROUNDDOWN(a_9_m*(historie[[#This Row],[Oštěp]]-b_9_m)^c_9_m,0))</f>
        <v>185</v>
      </c>
      <c r="AJ22" s="61">
        <f>IF(OR(historie[[#This Row],[1500m]]*24*60*60&gt;b_10_m,historie[[#This Row],[1500m]]=""),0,ROUNDDOWN(a_10_m*(b_10_m-historie[[#This Row],[1500m]]*24*60*60)^c_10_m,0))</f>
        <v>409</v>
      </c>
      <c r="AK2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2042</v>
      </c>
      <c r="AL2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331</v>
      </c>
      <c r="AM22" s="61">
        <f>IF(OR(historie[[#This Row],[Dálka]]&lt;b_2_m,historie[[#This Row],[Dálka]]=""),0,ROUNDDOWN(a_2_m*(ROUND(historie[[#This Row],[Dálka]]*VLOOKUP(historie[[#This Row],[Veteran]],Veteran,3,FALSE),0)-b_2_m)^c_2_m,0))</f>
        <v>259</v>
      </c>
      <c r="AN22" s="61">
        <f>IF(OR(historie[[#This Row],[Koule]]&lt;b_3_m,historie[[#This Row],[Koule]]=""),0,ROUNDDOWN(a_3_m*(FLOOR(historie[[#This Row],[Koule]]*VLOOKUP(historie[[#This Row],[Veteran]],Veteran,4,FALSE),0.01)-b_3_m)^c_3_m,0))</f>
        <v>367</v>
      </c>
      <c r="AO22" s="61">
        <f>IF(OR(historie[[#This Row],[Výška]]&lt;b_4_m,historie[[#This Row],[Výška]]=""),0,ROUNDDOWN(a_4_m*(ROUND(historie[[#This Row],[Výška]]*VLOOKUP(historie[[#This Row],[Veteran]],Veteran,5,FALSE),0)-b_4_m)^c_4_m,0))</f>
        <v>331</v>
      </c>
      <c r="AP2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172</v>
      </c>
      <c r="AQ2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2" s="61">
        <f>IF(OR(historie[[#This Row],[Disk]]&lt;b_7_m,historie[[#This Row],[Disk]]=""),0,ROUNDDOWN(a_7_m*(FLOOR(historie[[#This Row],[Disk]]*VLOOKUP(historie[[#This Row],[Veteran]],Veteran,8,FALSE),0.01)-b_7_m)^c_7_m,0))</f>
        <v>294</v>
      </c>
      <c r="AS22" s="61">
        <f>IF(OR(historie[[#This Row],[Tyčka]]&lt;b_8_m,historie[[#This Row],[Tyčka]]=""),0,ROUNDDOWN(a_8_m*(ROUND(historie[[#This Row],[Tyčka]]*VLOOKUP(historie[[#This Row],[Veteran]],Veteran,9,FALSE),0)-b_8_m)^c_8_m,0))</f>
        <v>81</v>
      </c>
      <c r="AT22" s="61">
        <f>IF(OR(historie[[#This Row],[Oštěp]]&lt;b_9_m,historie[[#This Row],[Oštěp]]=""),0,ROUNDDOWN(a_9_m*(FLOOR(historie[[#This Row],[Oštěp]]*VLOOKUP(historie[[#This Row],[Veteran]],Veteran,10,FALSE),0.01)-b_9_m)^c_9_m,0))</f>
        <v>211</v>
      </c>
      <c r="AU22" s="61">
        <f>IF(OR(historie[[#This Row],[1500m]]*24*60*60&gt;b_10_m,historie[[#This Row],[1500m]]=""),0,ROUNDDOWN(a_10_m*(b_10_m-historie[[#This Row],[1500m]]*VLOOKUP(historie[[#This Row],[Veteran]],Veteran,11,FALSE)*24*60*60)^c_10_m,0))</f>
        <v>491</v>
      </c>
      <c r="AV22" s="80">
        <f t="shared" si="0"/>
        <v>2537</v>
      </c>
      <c r="AW22" s="62">
        <f t="array" ref="AW22">MAX(IF(historie[[Jméno a příjmení]:[Jméno a příjmení]]=A22,historie[[100m_body_v]:[100m_body_v]]))
+MAX(IF(historie[[Jméno a příjmení]:[Jméno a příjmení]]=A22,historie[[dálka_body_v]:[dálka_body_v]]))
+MAX(IF(historie[[Jméno a příjmení]:[Jméno a příjmení]]=A22,historie[[koule_body_v]:[koule_body_v]]))
+MAX(IF(historie[[Jméno a příjmení]:[Jméno a příjmení]]=A22,historie[[výška_body_v]:[výška_body_v]]))
+MAX(IF(historie[[Jméno a příjmení]:[Jméno a příjmení]]=A22,historie[[400m_body_v]:[400m_body_v]]))
+MAX(IF(historie[[Jméno a příjmení]:[Jméno a příjmení]]=A22,historie[[překážky_body_v]:[překážky_body_v]]))
+MAX(IF(historie[[Jméno a příjmení]:[Jméno a příjmení]]=A22,historie[[disk_body_v]:[disk_body_v]]))
+MAX(IF(historie[[Jméno a příjmení]:[Jméno a příjmení]]=A22,historie[[tyčka_body_v]:[tyčka_body_v]]))
+MAX(IF(historie[[Jméno a příjmení]:[Jméno a příjmení]]=A22,historie[[oštěp_body_v]:[oštěp_body_v]]))
+MAX(IF(historie[[Jméno a příjmení]:[Jméno a příjmení]]=A22,historie[[1500m_body_v]:[1500m_body_v]]))</f>
        <v>2857</v>
      </c>
    </row>
    <row r="23" spans="1:49" x14ac:dyDescent="0.2">
      <c r="A23" s="56" t="s">
        <v>94</v>
      </c>
      <c r="B23" s="56">
        <v>1957</v>
      </c>
      <c r="C23" s="57">
        <v>15.3</v>
      </c>
      <c r="D23" s="58">
        <v>153</v>
      </c>
      <c r="E23" s="59">
        <v>368</v>
      </c>
      <c r="F23" s="58">
        <v>156</v>
      </c>
      <c r="G23" s="57">
        <v>6.25</v>
      </c>
      <c r="H23" s="58">
        <v>263</v>
      </c>
      <c r="I23" s="59">
        <v>130</v>
      </c>
      <c r="J23" s="58">
        <v>250</v>
      </c>
      <c r="K23" s="57">
        <v>70</v>
      </c>
      <c r="L23" s="58">
        <v>138</v>
      </c>
      <c r="M23" s="57"/>
      <c r="N23" s="58">
        <v>0</v>
      </c>
      <c r="O23" s="57">
        <v>18.18</v>
      </c>
      <c r="P23" s="58">
        <v>238</v>
      </c>
      <c r="Q23" s="59">
        <v>190</v>
      </c>
      <c r="R23" s="58">
        <v>121</v>
      </c>
      <c r="S23" s="57">
        <v>15.45</v>
      </c>
      <c r="T23" s="58">
        <v>101</v>
      </c>
      <c r="U23" s="60">
        <v>3.8310185185185183E-3</v>
      </c>
      <c r="V23" s="58">
        <v>395</v>
      </c>
      <c r="W23" s="74">
        <v>1815</v>
      </c>
      <c r="X23" s="83">
        <v>1998</v>
      </c>
      <c r="Y23" s="77">
        <f>IF(historie[[#This Row],[Ročník]]&lt;&gt;0,historie[[#This Row],[Rok]]-historie[[#This Row],[Ročník]],"")</f>
        <v>41</v>
      </c>
      <c r="Z23" s="80">
        <f>IF(AND(historie[[#This Row],[Ročník]]&lt;&gt;"",FLOOR(historie[[#This Row],[Rok]]-historie[[#This Row],[Ročník]],5)&gt;=35),FLOOR(historie[[#This Row],[Rok]]-historie[[#This Row],[Ročník]],5),0)</f>
        <v>40</v>
      </c>
      <c r="AA23" s="61">
        <f>IF(OR(historie[[#This Row],[100m]]&gt;b_1_m-k_1_m*měření,historie[[#This Row],[100m]]=""),0,ROUNDDOWN(a_1_m*(b_1_m-k_1_m*měření-historie[[#This Row],[100m]])^c_1_m,0))</f>
        <v>129</v>
      </c>
      <c r="AB23" s="61">
        <f>IF(OR(historie[[#This Row],[Dálka]]&lt;b_2_m,historie[[#This Row],[Dálka]]=""),0,ROUNDDOWN(a_2_m*(historie[[#This Row],[Dálka]]-b_2_m)^c_2_m,0))</f>
        <v>156</v>
      </c>
      <c r="AC23" s="61">
        <f>IF(OR(historie[[#This Row],[Koule]]&lt;b_3_m,historie[[#This Row],[Koule]]=""),0,ROUNDDOWN(a_3_m*(historie[[#This Row],[Koule]]-b_3_m)^c_3_m,0))</f>
        <v>263</v>
      </c>
      <c r="AD23" s="61">
        <f>IF(OR(historie[[#This Row],[Výška]]&lt;b_4_m,historie[[#This Row],[Výška]]=""),0,ROUNDDOWN(a_4_m*(historie[[#This Row],[Výška]]-b_4_m)^c_4_m,0))</f>
        <v>250</v>
      </c>
      <c r="AE23" s="61">
        <f>IF(OR(historie[[#This Row],[400m]]&gt;b_5_m-k_5_m*měření,historie[[#This Row],[400m]]=""),0,ROUNDDOWN(a_5_m*(b_5_m-k_5_m*měření-historie[[#This Row],[400m]])^c_5_m,0))</f>
        <v>135</v>
      </c>
      <c r="AF23" s="61">
        <f>IF(OR(historie[[#This Row],[Překážky]]&gt;b_6_m-k_6_m*měření,historie[[#This Row],[Překážky]]=""),0,ROUNDDOWN(a_6_m*(b_6_m-k_6_m*měření-historie[[#This Row],[Překážky]])^c_6_m,0))</f>
        <v>0</v>
      </c>
      <c r="AG23" s="61">
        <f>IF(OR(historie[[#This Row],[Disk]]&lt;b_7_m,historie[[#This Row],[Disk]]=""),0,ROUNDDOWN(a_7_m*(historie[[#This Row],[Disk]]-b_7_m)^c_7_m,0))</f>
        <v>238</v>
      </c>
      <c r="AH23" s="61">
        <f>IF(OR(historie[[#This Row],[Tyčka]]&lt;b_8_m,historie[[#This Row],[Tyčka]]=""),0,ROUNDDOWN(a_8_m*(historie[[#This Row],[Tyčka]]-b_8_m)^c_8_m,0))</f>
        <v>121</v>
      </c>
      <c r="AI23" s="61">
        <f>IF(OR(historie[[#This Row],[Oštěp]]&lt;b_9_m,historie[[#This Row],[Oštěp]]=""),0,ROUNDDOWN(a_9_m*(historie[[#This Row],[Oštěp]]-b_9_m)^c_9_m,0))</f>
        <v>101</v>
      </c>
      <c r="AJ23" s="61">
        <f>IF(OR(historie[[#This Row],[1500m]]*24*60*60&gt;b_10_m,historie[[#This Row],[1500m]]=""),0,ROUNDDOWN(a_10_m*(b_10_m-historie[[#This Row],[1500m]]*24*60*60)^c_10_m,0))</f>
        <v>394</v>
      </c>
      <c r="AK2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1787</v>
      </c>
      <c r="AL2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197</v>
      </c>
      <c r="AM23" s="61">
        <f>IF(OR(historie[[#This Row],[Dálka]]&lt;b_2_m,historie[[#This Row],[Dálka]]=""),0,ROUNDDOWN(a_2_m*(ROUND(historie[[#This Row],[Dálka]]*VLOOKUP(historie[[#This Row],[Veteran]],Veteran,3,FALSE),0)-b_2_m)^c_2_m,0))</f>
        <v>207</v>
      </c>
      <c r="AN23" s="61">
        <f>IF(OR(historie[[#This Row],[Koule]]&lt;b_3_m,historie[[#This Row],[Koule]]=""),0,ROUNDDOWN(a_3_m*(FLOOR(historie[[#This Row],[Koule]]*VLOOKUP(historie[[#This Row],[Veteran]],Veteran,4,FALSE),0.01)-b_3_m)^c_3_m,0))</f>
        <v>305</v>
      </c>
      <c r="AO23" s="61">
        <f>IF(OR(historie[[#This Row],[Výška]]&lt;b_4_m,historie[[#This Row],[Výška]]=""),0,ROUNDDOWN(a_4_m*(ROUND(historie[[#This Row],[Výška]]*VLOOKUP(historie[[#This Row],[Veteran]],Veteran,5,FALSE),0)-b_4_m)^c_4_m,0))</f>
        <v>290</v>
      </c>
      <c r="AP2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242</v>
      </c>
      <c r="AQ2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3" s="61">
        <f>IF(OR(historie[[#This Row],[Disk]]&lt;b_7_m,historie[[#This Row],[Disk]]=""),0,ROUNDDOWN(a_7_m*(FLOOR(historie[[#This Row],[Disk]]*VLOOKUP(historie[[#This Row],[Veteran]],Veteran,8,FALSE),0.01)-b_7_m)^c_7_m,0))</f>
        <v>272</v>
      </c>
      <c r="AS23" s="61">
        <f>IF(OR(historie[[#This Row],[Tyčka]]&lt;b_8_m,historie[[#This Row],[Tyčka]]=""),0,ROUNDDOWN(a_8_m*(ROUND(historie[[#This Row],[Tyčka]]*VLOOKUP(historie[[#This Row],[Veteran]],Veteran,9,FALSE),0)-b_8_m)^c_8_m,0))</f>
        <v>149</v>
      </c>
      <c r="AT23" s="61">
        <f>IF(OR(historie[[#This Row],[Oštěp]]&lt;b_9_m,historie[[#This Row],[Oštěp]]=""),0,ROUNDDOWN(a_9_m*(FLOOR(historie[[#This Row],[Oštěp]]*VLOOKUP(historie[[#This Row],[Veteran]],Veteran,10,FALSE),0.01)-b_9_m)^c_9_m,0))</f>
        <v>119</v>
      </c>
      <c r="AU23" s="61">
        <f>IF(OR(historie[[#This Row],[1500m]]*24*60*60&gt;b_10_m,historie[[#This Row],[1500m]]=""),0,ROUNDDOWN(a_10_m*(b_10_m-historie[[#This Row],[1500m]]*VLOOKUP(historie[[#This Row],[Veteran]],Veteran,11,FALSE)*24*60*60)^c_10_m,0))</f>
        <v>476</v>
      </c>
      <c r="AV23" s="80">
        <f t="shared" si="0"/>
        <v>2257</v>
      </c>
      <c r="AW23" s="62">
        <f t="array" ref="AW23">MAX(IF(historie[[Jméno a příjmení]:[Jméno a příjmení]]=A23,historie[[100m_body_v]:[100m_body_v]]))
+MAX(IF(historie[[Jméno a příjmení]:[Jméno a příjmení]]=A23,historie[[dálka_body_v]:[dálka_body_v]]))
+MAX(IF(historie[[Jméno a příjmení]:[Jméno a příjmení]]=A23,historie[[koule_body_v]:[koule_body_v]]))
+MAX(IF(historie[[Jméno a příjmení]:[Jméno a příjmení]]=A23,historie[[výška_body_v]:[výška_body_v]]))
+MAX(IF(historie[[Jméno a příjmení]:[Jméno a příjmení]]=A23,historie[[400m_body_v]:[400m_body_v]]))
+MAX(IF(historie[[Jméno a příjmení]:[Jméno a příjmení]]=A23,historie[[překážky_body_v]:[překážky_body_v]]))
+MAX(IF(historie[[Jméno a příjmení]:[Jméno a příjmení]]=A23,historie[[disk_body_v]:[disk_body_v]]))
+MAX(IF(historie[[Jméno a příjmení]:[Jméno a příjmení]]=A23,historie[[tyčka_body_v]:[tyčka_body_v]]))
+MAX(IF(historie[[Jméno a příjmení]:[Jméno a příjmení]]=A23,historie[[oštěp_body_v]:[oštěp_body_v]]))
+MAX(IF(historie[[Jméno a příjmení]:[Jméno a příjmení]]=A23,historie[[1500m_body_v]:[1500m_body_v]]))</f>
        <v>2857</v>
      </c>
    </row>
    <row r="24" spans="1:49" x14ac:dyDescent="0.2">
      <c r="A24" s="56" t="s">
        <v>94</v>
      </c>
      <c r="B24" s="56">
        <v>1957</v>
      </c>
      <c r="C24" s="57">
        <v>14.22</v>
      </c>
      <c r="D24" s="58">
        <v>282</v>
      </c>
      <c r="E24" s="59">
        <v>398</v>
      </c>
      <c r="F24" s="58">
        <v>203</v>
      </c>
      <c r="G24" s="57">
        <v>6.08</v>
      </c>
      <c r="H24" s="58">
        <v>254</v>
      </c>
      <c r="I24" s="59">
        <v>125</v>
      </c>
      <c r="J24" s="58">
        <v>218</v>
      </c>
      <c r="K24" s="57">
        <v>66.900000000000006</v>
      </c>
      <c r="L24" s="58">
        <v>209</v>
      </c>
      <c r="M24" s="57"/>
      <c r="N24" s="58">
        <v>0</v>
      </c>
      <c r="O24" s="57">
        <v>19.8</v>
      </c>
      <c r="P24" s="58">
        <v>268</v>
      </c>
      <c r="Q24" s="59">
        <v>180</v>
      </c>
      <c r="R24" s="58">
        <v>103</v>
      </c>
      <c r="S24" s="57">
        <v>20.420000000000002</v>
      </c>
      <c r="T24" s="58">
        <v>167</v>
      </c>
      <c r="U24" s="60">
        <v>4.6874999999999998E-3</v>
      </c>
      <c r="V24" s="58">
        <v>110</v>
      </c>
      <c r="W24" s="74">
        <v>1814</v>
      </c>
      <c r="X24" s="83">
        <v>1997</v>
      </c>
      <c r="Y24" s="77">
        <f>IF(historie[[#This Row],[Ročník]]&lt;&gt;0,historie[[#This Row],[Rok]]-historie[[#This Row],[Ročník]],"")</f>
        <v>40</v>
      </c>
      <c r="Z24" s="80">
        <f>IF(AND(historie[[#This Row],[Ročník]]&lt;&gt;"",FLOOR(historie[[#This Row],[Rok]]-historie[[#This Row],[Ročník]],5)&gt;=35),FLOOR(historie[[#This Row],[Rok]]-historie[[#This Row],[Ročník]],5),0)</f>
        <v>40</v>
      </c>
      <c r="AA24" s="61">
        <f>IF(OR(historie[[#This Row],[100m]]&gt;b_1_m-k_1_m*měření,historie[[#This Row],[100m]]=""),0,ROUNDDOWN(a_1_m*(b_1_m-k_1_m*měření-historie[[#This Row],[100m]])^c_1_m,0))</f>
        <v>250</v>
      </c>
      <c r="AB24" s="61">
        <f>IF(OR(historie[[#This Row],[Dálka]]&lt;b_2_m,historie[[#This Row],[Dálka]]=""),0,ROUNDDOWN(a_2_m*(historie[[#This Row],[Dálka]]-b_2_m)^c_2_m,0))</f>
        <v>203</v>
      </c>
      <c r="AC24" s="61">
        <f>IF(OR(historie[[#This Row],[Koule]]&lt;b_3_m,historie[[#This Row],[Koule]]=""),0,ROUNDDOWN(a_3_m*(historie[[#This Row],[Koule]]-b_3_m)^c_3_m,0))</f>
        <v>253</v>
      </c>
      <c r="AD24" s="61">
        <f>IF(OR(historie[[#This Row],[Výška]]&lt;b_4_m,historie[[#This Row],[Výška]]=""),0,ROUNDDOWN(a_4_m*(historie[[#This Row],[Výška]]-b_4_m)^c_4_m,0))</f>
        <v>218</v>
      </c>
      <c r="AE24" s="61">
        <f>IF(OR(historie[[#This Row],[400m]]&gt;b_5_m-k_5_m*měření,historie[[#This Row],[400m]]=""),0,ROUNDDOWN(a_5_m*(b_5_m-k_5_m*měření-historie[[#This Row],[400m]])^c_5_m,0))</f>
        <v>205</v>
      </c>
      <c r="AF24" s="61">
        <f>IF(OR(historie[[#This Row],[Překážky]]&gt;b_6_m-k_6_m*měření,historie[[#This Row],[Překážky]]=""),0,ROUNDDOWN(a_6_m*(b_6_m-k_6_m*měření-historie[[#This Row],[Překážky]])^c_6_m,0))</f>
        <v>0</v>
      </c>
      <c r="AG24" s="61">
        <f>IF(OR(historie[[#This Row],[Disk]]&lt;b_7_m,historie[[#This Row],[Disk]]=""),0,ROUNDDOWN(a_7_m*(historie[[#This Row],[Disk]]-b_7_m)^c_7_m,0))</f>
        <v>268</v>
      </c>
      <c r="AH24" s="61">
        <f>IF(OR(historie[[#This Row],[Tyčka]]&lt;b_8_m,historie[[#This Row],[Tyčka]]=""),0,ROUNDDOWN(a_8_m*(historie[[#This Row],[Tyčka]]-b_8_m)^c_8_m,0))</f>
        <v>103</v>
      </c>
      <c r="AI24" s="61">
        <f>IF(OR(historie[[#This Row],[Oštěp]]&lt;b_9_m,historie[[#This Row],[Oštěp]]=""),0,ROUNDDOWN(a_9_m*(historie[[#This Row],[Oštěp]]-b_9_m)^c_9_m,0))</f>
        <v>167</v>
      </c>
      <c r="AJ24" s="61">
        <f>IF(OR(historie[[#This Row],[1500m]]*24*60*60&gt;b_10_m,historie[[#This Row],[1500m]]=""),0,ROUNDDOWN(a_10_m*(b_10_m-historie[[#This Row],[1500m]]*24*60*60)^c_10_m,0))</f>
        <v>110</v>
      </c>
      <c r="AK2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1777</v>
      </c>
      <c r="AL2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332</v>
      </c>
      <c r="AM24" s="61">
        <f>IF(OR(historie[[#This Row],[Dálka]]&lt;b_2_m,historie[[#This Row],[Dálka]]=""),0,ROUNDDOWN(a_2_m*(ROUND(historie[[#This Row],[Dálka]]*VLOOKUP(historie[[#This Row],[Veteran]],Veteran,3,FALSE),0)-b_2_m)^c_2_m,0))</f>
        <v>262</v>
      </c>
      <c r="AN24" s="61">
        <f>IF(OR(historie[[#This Row],[Koule]]&lt;b_3_m,historie[[#This Row],[Koule]]=""),0,ROUNDDOWN(a_3_m*(FLOOR(historie[[#This Row],[Koule]]*VLOOKUP(historie[[#This Row],[Veteran]],Veteran,4,FALSE),0.01)-b_3_m)^c_3_m,0))</f>
        <v>294</v>
      </c>
      <c r="AO24" s="61">
        <f>IF(OR(historie[[#This Row],[Výška]]&lt;b_4_m,historie[[#This Row],[Výška]]=""),0,ROUNDDOWN(a_4_m*(ROUND(historie[[#This Row],[Výška]]*VLOOKUP(historie[[#This Row],[Veteran]],Veteran,5,FALSE),0)-b_4_m)^c_4_m,0))</f>
        <v>257</v>
      </c>
      <c r="AP2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325</v>
      </c>
      <c r="AQ2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4" s="61">
        <f>IF(OR(historie[[#This Row],[Disk]]&lt;b_7_m,historie[[#This Row],[Disk]]=""),0,ROUNDDOWN(a_7_m*(FLOOR(historie[[#This Row],[Disk]]*VLOOKUP(historie[[#This Row],[Veteran]],Veteran,8,FALSE),0.01)-b_7_m)^c_7_m,0))</f>
        <v>306</v>
      </c>
      <c r="AS24" s="61">
        <f>IF(OR(historie[[#This Row],[Tyčka]]&lt;b_8_m,historie[[#This Row],[Tyčka]]=""),0,ROUNDDOWN(a_8_m*(ROUND(historie[[#This Row],[Tyčka]]*VLOOKUP(historie[[#This Row],[Veteran]],Veteran,9,FALSE),0)-b_8_m)^c_8_m,0))</f>
        <v>128</v>
      </c>
      <c r="AT24" s="61">
        <f>IF(OR(historie[[#This Row],[Oštěp]]&lt;b_9_m,historie[[#This Row],[Oštěp]]=""),0,ROUNDDOWN(a_9_m*(FLOOR(historie[[#This Row],[Oštěp]]*VLOOKUP(historie[[#This Row],[Veteran]],Veteran,10,FALSE),0.01)-b_9_m)^c_9_m,0))</f>
        <v>191</v>
      </c>
      <c r="AU24" s="61">
        <f>IF(OR(historie[[#This Row],[1500m]]*24*60*60&gt;b_10_m,historie[[#This Row],[1500m]]=""),0,ROUNDDOWN(a_10_m*(b_10_m-historie[[#This Row],[1500m]]*VLOOKUP(historie[[#This Row],[Veteran]],Veteran,11,FALSE)*24*60*60)^c_10_m,0))</f>
        <v>170</v>
      </c>
      <c r="AV24" s="80">
        <f t="shared" si="0"/>
        <v>2265</v>
      </c>
      <c r="AW24" s="62">
        <f t="array" ref="AW24">MAX(IF(historie[[Jméno a příjmení]:[Jméno a příjmení]]=A24,historie[[100m_body_v]:[100m_body_v]]))
+MAX(IF(historie[[Jméno a příjmení]:[Jméno a příjmení]]=A24,historie[[dálka_body_v]:[dálka_body_v]]))
+MAX(IF(historie[[Jméno a příjmení]:[Jméno a příjmení]]=A24,historie[[koule_body_v]:[koule_body_v]]))
+MAX(IF(historie[[Jméno a příjmení]:[Jméno a příjmení]]=A24,historie[[výška_body_v]:[výška_body_v]]))
+MAX(IF(historie[[Jméno a příjmení]:[Jméno a příjmení]]=A24,historie[[400m_body_v]:[400m_body_v]]))
+MAX(IF(historie[[Jméno a příjmení]:[Jméno a příjmení]]=A24,historie[[překážky_body_v]:[překážky_body_v]]))
+MAX(IF(historie[[Jméno a příjmení]:[Jméno a příjmení]]=A24,historie[[disk_body_v]:[disk_body_v]]))
+MAX(IF(historie[[Jméno a příjmení]:[Jméno a příjmení]]=A24,historie[[tyčka_body_v]:[tyčka_body_v]]))
+MAX(IF(historie[[Jméno a příjmení]:[Jméno a příjmení]]=A24,historie[[oštěp_body_v]:[oštěp_body_v]]))
+MAX(IF(historie[[Jméno a příjmení]:[Jméno a příjmení]]=A24,historie[[1500m_body_v]:[1500m_body_v]]))</f>
        <v>2857</v>
      </c>
    </row>
    <row r="25" spans="1:49" x14ac:dyDescent="0.2">
      <c r="A25" s="56" t="s">
        <v>94</v>
      </c>
      <c r="B25" s="56">
        <v>1957</v>
      </c>
      <c r="C25" s="57">
        <v>14.4</v>
      </c>
      <c r="D25" s="58">
        <v>228</v>
      </c>
      <c r="E25" s="59">
        <v>415</v>
      </c>
      <c r="F25" s="58">
        <v>230</v>
      </c>
      <c r="G25" s="57">
        <v>7.03</v>
      </c>
      <c r="H25" s="58">
        <v>309</v>
      </c>
      <c r="I25" s="59">
        <v>130</v>
      </c>
      <c r="J25" s="58">
        <v>250</v>
      </c>
      <c r="K25" s="57">
        <v>69.7</v>
      </c>
      <c r="L25" s="58">
        <v>141</v>
      </c>
      <c r="M25" s="57">
        <v>32</v>
      </c>
      <c r="N25" s="58">
        <v>0</v>
      </c>
      <c r="O25" s="57">
        <v>18.32</v>
      </c>
      <c r="P25" s="58">
        <v>241</v>
      </c>
      <c r="Q25" s="59">
        <v>180</v>
      </c>
      <c r="R25" s="58">
        <v>103</v>
      </c>
      <c r="S25" s="57">
        <v>21.84</v>
      </c>
      <c r="T25" s="58">
        <v>187</v>
      </c>
      <c r="U25" s="60">
        <v>3.9930555555555561E-3</v>
      </c>
      <c r="V25" s="58">
        <v>329</v>
      </c>
      <c r="W25" s="74">
        <v>2018</v>
      </c>
      <c r="X25" s="83">
        <v>1996</v>
      </c>
      <c r="Y25" s="77">
        <f>IF(historie[[#This Row],[Ročník]]&lt;&gt;0,historie[[#This Row],[Rok]]-historie[[#This Row],[Ročník]],"")</f>
        <v>39</v>
      </c>
      <c r="Z25" s="80">
        <f>IF(AND(historie[[#This Row],[Ročník]]&lt;&gt;"",FLOOR(historie[[#This Row],[Rok]]-historie[[#This Row],[Ročník]],5)&gt;=35),FLOOR(historie[[#This Row],[Rok]]-historie[[#This Row],[Ročník]],5),0)</f>
        <v>35</v>
      </c>
      <c r="AA25" s="61">
        <f>IF(OR(historie[[#This Row],[100m]]&gt;b_1_m-k_1_m*měření,historie[[#This Row],[100m]]=""),0,ROUNDDOWN(a_1_m*(b_1_m-k_1_m*měření-historie[[#This Row],[100m]])^c_1_m,0))</f>
        <v>228</v>
      </c>
      <c r="AB25" s="61">
        <f>IF(OR(historie[[#This Row],[Dálka]]&lt;b_2_m,historie[[#This Row],[Dálka]]=""),0,ROUNDDOWN(a_2_m*(historie[[#This Row],[Dálka]]-b_2_m)^c_2_m,0))</f>
        <v>230</v>
      </c>
      <c r="AC25" s="61">
        <f>IF(OR(historie[[#This Row],[Koule]]&lt;b_3_m,historie[[#This Row],[Koule]]=""),0,ROUNDDOWN(a_3_m*(historie[[#This Row],[Koule]]-b_3_m)^c_3_m,0))</f>
        <v>309</v>
      </c>
      <c r="AD25" s="61">
        <f>IF(OR(historie[[#This Row],[Výška]]&lt;b_4_m,historie[[#This Row],[Výška]]=""),0,ROUNDDOWN(a_4_m*(historie[[#This Row],[Výška]]-b_4_m)^c_4_m,0))</f>
        <v>250</v>
      </c>
      <c r="AE25" s="61">
        <f>IF(OR(historie[[#This Row],[400m]]&gt;b_5_m-k_5_m*měření,historie[[#This Row],[400m]]=""),0,ROUNDDOWN(a_5_m*(b_5_m-k_5_m*měření-historie[[#This Row],[400m]])^c_5_m,0))</f>
        <v>141</v>
      </c>
      <c r="AF25" s="61">
        <f>IF(OR(historie[[#This Row],[Překážky]]&gt;b_6_m-k_6_m*měření,historie[[#This Row],[Překážky]]=""),0,ROUNDDOWN(a_6_m*(b_6_m-k_6_m*měření-historie[[#This Row],[Překážky]])^c_6_m,0))</f>
        <v>0</v>
      </c>
      <c r="AG25" s="61">
        <f>IF(OR(historie[[#This Row],[Disk]]&lt;b_7_m,historie[[#This Row],[Disk]]=""),0,ROUNDDOWN(a_7_m*(historie[[#This Row],[Disk]]-b_7_m)^c_7_m,0))</f>
        <v>241</v>
      </c>
      <c r="AH25" s="61">
        <f>IF(OR(historie[[#This Row],[Tyčka]]&lt;b_8_m,historie[[#This Row],[Tyčka]]=""),0,ROUNDDOWN(a_8_m*(historie[[#This Row],[Tyčka]]-b_8_m)^c_8_m,0))</f>
        <v>103</v>
      </c>
      <c r="AI25" s="61">
        <f>IF(OR(historie[[#This Row],[Oštěp]]&lt;b_9_m,historie[[#This Row],[Oštěp]]=""),0,ROUNDDOWN(a_9_m*(historie[[#This Row],[Oštěp]]-b_9_m)^c_9_m,0))</f>
        <v>186</v>
      </c>
      <c r="AJ25" s="61">
        <f>IF(OR(historie[[#This Row],[1500m]]*24*60*60&gt;b_10_m,historie[[#This Row],[1500m]]=""),0,ROUNDDOWN(a_10_m*(b_10_m-historie[[#This Row],[1500m]]*24*60*60)^c_10_m,0))</f>
        <v>329</v>
      </c>
      <c r="AK2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2017</v>
      </c>
      <c r="AL2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250</v>
      </c>
      <c r="AM25" s="61">
        <f>IF(OR(historie[[#This Row],[Dálka]]&lt;b_2_m,historie[[#This Row],[Dálka]]=""),0,ROUNDDOWN(a_2_m*(ROUND(historie[[#This Row],[Dálka]]*VLOOKUP(historie[[#This Row],[Veteran]],Veteran,3,FALSE),0)-b_2_m)^c_2_m,0))</f>
        <v>252</v>
      </c>
      <c r="AN25" s="61">
        <f>IF(OR(historie[[#This Row],[Koule]]&lt;b_3_m,historie[[#This Row],[Koule]]=""),0,ROUNDDOWN(a_3_m*(FLOOR(historie[[#This Row],[Koule]]*VLOOKUP(historie[[#This Row],[Veteran]],Veteran,4,FALSE),0.01)-b_3_m)^c_3_m,0))</f>
        <v>324</v>
      </c>
      <c r="AO25" s="61">
        <f>IF(OR(historie[[#This Row],[Výška]]&lt;b_4_m,historie[[#This Row],[Výška]]=""),0,ROUNDDOWN(a_4_m*(ROUND(historie[[#This Row],[Výška]]*VLOOKUP(historie[[#This Row],[Veteran]],Veteran,5,FALSE),0)-b_4_m)^c_4_m,0))</f>
        <v>270</v>
      </c>
      <c r="AP2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196</v>
      </c>
      <c r="AQ2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5" s="61">
        <f>IF(OR(historie[[#This Row],[Disk]]&lt;b_7_m,historie[[#This Row],[Disk]]=""),0,ROUNDDOWN(a_7_m*(FLOOR(historie[[#This Row],[Disk]]*VLOOKUP(historie[[#This Row],[Veteran]],Veteran,8,FALSE),0.01)-b_7_m)^c_7_m,0))</f>
        <v>246</v>
      </c>
      <c r="AS25" s="61">
        <f>IF(OR(historie[[#This Row],[Tyčka]]&lt;b_8_m,historie[[#This Row],[Tyčka]]=""),0,ROUNDDOWN(a_8_m*(ROUND(historie[[#This Row],[Tyčka]]*VLOOKUP(historie[[#This Row],[Veteran]],Veteran,9,FALSE),0)-b_8_m)^c_8_m,0))</f>
        <v>109</v>
      </c>
      <c r="AT25" s="61">
        <f>IF(OR(historie[[#This Row],[Oštěp]]&lt;b_9_m,historie[[#This Row],[Oštěp]]=""),0,ROUNDDOWN(a_9_m*(FLOOR(historie[[#This Row],[Oštěp]]*VLOOKUP(historie[[#This Row],[Veteran]],Veteran,10,FALSE),0.01)-b_9_m)^c_9_m,0))</f>
        <v>190</v>
      </c>
      <c r="AU25" s="61">
        <f>IF(OR(historie[[#This Row],[1500m]]*24*60*60&gt;b_10_m,historie[[#This Row],[1500m]]=""),0,ROUNDDOWN(a_10_m*(b_10_m-historie[[#This Row],[1500m]]*VLOOKUP(historie[[#This Row],[Veteran]],Veteran,11,FALSE)*24*60*60)^c_10_m,0))</f>
        <v>342</v>
      </c>
      <c r="AV25" s="80">
        <f t="shared" si="0"/>
        <v>2179</v>
      </c>
      <c r="AW25" s="62">
        <f t="array" ref="AW25">MAX(IF(historie[[Jméno a příjmení]:[Jméno a příjmení]]=A25,historie[[100m_body_v]:[100m_body_v]]))
+MAX(IF(historie[[Jméno a příjmení]:[Jméno a příjmení]]=A25,historie[[dálka_body_v]:[dálka_body_v]]))
+MAX(IF(historie[[Jméno a příjmení]:[Jméno a příjmení]]=A25,historie[[koule_body_v]:[koule_body_v]]))
+MAX(IF(historie[[Jméno a příjmení]:[Jméno a příjmení]]=A25,historie[[výška_body_v]:[výška_body_v]]))
+MAX(IF(historie[[Jméno a příjmení]:[Jméno a příjmení]]=A25,historie[[400m_body_v]:[400m_body_v]]))
+MAX(IF(historie[[Jméno a příjmení]:[Jméno a příjmení]]=A25,historie[[překážky_body_v]:[překážky_body_v]]))
+MAX(IF(historie[[Jméno a příjmení]:[Jméno a příjmení]]=A25,historie[[disk_body_v]:[disk_body_v]]))
+MAX(IF(historie[[Jméno a příjmení]:[Jméno a příjmení]]=A25,historie[[tyčka_body_v]:[tyčka_body_v]]))
+MAX(IF(historie[[Jméno a příjmení]:[Jméno a příjmení]]=A25,historie[[oštěp_body_v]:[oštěp_body_v]]))
+MAX(IF(historie[[Jméno a příjmení]:[Jméno a příjmení]]=A25,historie[[1500m_body_v]:[1500m_body_v]]))</f>
        <v>2857</v>
      </c>
    </row>
    <row r="26" spans="1:49" x14ac:dyDescent="0.2">
      <c r="A26" s="122" t="s">
        <v>160</v>
      </c>
      <c r="B26" s="122">
        <v>1990</v>
      </c>
      <c r="C26" s="118">
        <v>11.4</v>
      </c>
      <c r="D26" s="119">
        <v>723</v>
      </c>
      <c r="E26" s="115">
        <v>600</v>
      </c>
      <c r="F26" s="119">
        <v>587</v>
      </c>
      <c r="G26" s="118">
        <v>10.76</v>
      </c>
      <c r="H26" s="119">
        <v>531</v>
      </c>
      <c r="I26" s="115">
        <v>173</v>
      </c>
      <c r="J26" s="119">
        <v>569</v>
      </c>
      <c r="K26" s="118">
        <v>55</v>
      </c>
      <c r="L26" s="119">
        <v>593</v>
      </c>
      <c r="M26" s="118">
        <v>18.8</v>
      </c>
      <c r="N26" s="119">
        <v>429</v>
      </c>
      <c r="O26" s="118">
        <v>26.4</v>
      </c>
      <c r="P26" s="119">
        <v>394</v>
      </c>
      <c r="Q26" s="115">
        <v>200</v>
      </c>
      <c r="R26" s="119">
        <v>140</v>
      </c>
      <c r="S26" s="118">
        <v>35.020000000000003</v>
      </c>
      <c r="T26" s="119">
        <v>370</v>
      </c>
      <c r="U26" s="120">
        <v>3.530092592592592E-3</v>
      </c>
      <c r="V26" s="119">
        <v>531</v>
      </c>
      <c r="W26" s="74">
        <v>4867</v>
      </c>
      <c r="X26" s="83">
        <v>2017</v>
      </c>
      <c r="Y26" s="80">
        <f>IF(historie[[#This Row],[Ročník]]&lt;&gt;0,historie[[#This Row],[Rok]]-historie[[#This Row],[Ročník]],"")</f>
        <v>27</v>
      </c>
      <c r="Z26" s="80">
        <f>IF(AND(historie[[#This Row],[Ročník]]&lt;&gt;"",FLOOR(historie[[#This Row],[Rok]]-historie[[#This Row],[Ročník]],5)&gt;=35),FLOOR(historie[[#This Row],[Rok]]-historie[[#This Row],[Ročník]],5),0)</f>
        <v>0</v>
      </c>
      <c r="AA26" s="121">
        <f>IF(OR(historie[[#This Row],[100m]]&gt;b_1_m-k_1_m*měření,historie[[#This Row],[100m]]=""),0,ROUNDDOWN(a_1_m*(b_1_m-k_1_m*měření-historie[[#This Row],[100m]])^c_1_m,0))</f>
        <v>723</v>
      </c>
      <c r="AB26" s="121">
        <f>IF(OR(historie[[#This Row],[Dálka]]&lt;b_2_m,historie[[#This Row],[Dálka]]=""),0,ROUNDDOWN(a_2_m*(historie[[#This Row],[Dálka]]-b_2_m)^c_2_m,0))</f>
        <v>587</v>
      </c>
      <c r="AC26" s="121">
        <f>IF(OR(historie[[#This Row],[Koule]]&lt;b_3_m,historie[[#This Row],[Koule]]=""),0,ROUNDDOWN(a_3_m*(historie[[#This Row],[Koule]]-b_3_m)^c_3_m,0))</f>
        <v>531</v>
      </c>
      <c r="AD26" s="121">
        <f>IF(OR(historie[[#This Row],[Výška]]&lt;b_4_m,historie[[#This Row],[Výška]]=""),0,ROUNDDOWN(a_4_m*(historie[[#This Row],[Výška]]-b_4_m)^c_4_m,0))</f>
        <v>569</v>
      </c>
      <c r="AE26" s="121">
        <f>IF(OR(historie[[#This Row],[400m]]&gt;b_5_m-k_5_m*měření,historie[[#This Row],[400m]]=""),0,ROUNDDOWN(a_5_m*(b_5_m-k_5_m*měření-historie[[#This Row],[400m]])^c_5_m,0))</f>
        <v>593</v>
      </c>
      <c r="AF26" s="121">
        <f>IF(OR(historie[[#This Row],[Překážky]]&gt;b_6_m-k_6_m*měření,historie[[#This Row],[Překážky]]=""),0,ROUNDDOWN(a_6_m*(b_6_m-k_6_m*měření-historie[[#This Row],[Překážky]])^c_6_m,0))</f>
        <v>429</v>
      </c>
      <c r="AG26" s="121">
        <f>IF(OR(historie[[#This Row],[Disk]]&lt;b_7_m,historie[[#This Row],[Disk]]=""),0,ROUNDDOWN(a_7_m*(historie[[#This Row],[Disk]]-b_7_m)^c_7_m,0))</f>
        <v>394</v>
      </c>
      <c r="AH26" s="121">
        <f>IF(OR(historie[[#This Row],[Tyčka]]&lt;b_8_m,historie[[#This Row],[Tyčka]]=""),0,ROUNDDOWN(a_8_m*(historie[[#This Row],[Tyčka]]-b_8_m)^c_8_m,0))</f>
        <v>140</v>
      </c>
      <c r="AI26" s="121">
        <f>IF(OR(historie[[#This Row],[Oštěp]]&lt;b_9_m,historie[[#This Row],[Oštěp]]=""),0,ROUNDDOWN(a_9_m*(historie[[#This Row],[Oštěp]]-b_9_m)^c_9_m,0))</f>
        <v>370</v>
      </c>
      <c r="AJ26" s="121">
        <f>IF(OR(historie[[#This Row],[1500m]]*24*60*60&gt;b_10_m,historie[[#This Row],[1500m]]=""),0,ROUNDDOWN(a_10_m*(b_10_m-historie[[#This Row],[1500m]]*24*60*60)^c_10_m,0))</f>
        <v>531</v>
      </c>
      <c r="AK2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4867</v>
      </c>
      <c r="AL26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723</v>
      </c>
      <c r="AM26" s="121">
        <f>IF(OR(historie[[#This Row],[Dálka]]&lt;b_2_m,historie[[#This Row],[Dálka]]=""),0,ROUNDDOWN(a_2_m*(ROUND(historie[[#This Row],[Dálka]]*VLOOKUP(historie[[#This Row],[Veteran]],Veteran,3,FALSE),0)-b_2_m)^c_2_m,0))</f>
        <v>587</v>
      </c>
      <c r="AN26" s="121">
        <f>IF(OR(historie[[#This Row],[Koule]]&lt;b_3_m,historie[[#This Row],[Koule]]=""),0,ROUNDDOWN(a_3_m*(FLOOR(historie[[#This Row],[Koule]]*VLOOKUP(historie[[#This Row],[Veteran]],Veteran,4,FALSE),0.01)-b_3_m)^c_3_m,0))</f>
        <v>531</v>
      </c>
      <c r="AO26" s="121">
        <f>IF(OR(historie[[#This Row],[Výška]]&lt;b_4_m,historie[[#This Row],[Výška]]=""),0,ROUNDDOWN(a_4_m*(ROUND(historie[[#This Row],[Výška]]*VLOOKUP(historie[[#This Row],[Veteran]],Veteran,5,FALSE),0)-b_4_m)^c_4_m,0))</f>
        <v>569</v>
      </c>
      <c r="AP26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593</v>
      </c>
      <c r="AQ26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429</v>
      </c>
      <c r="AR26" s="121">
        <f>IF(OR(historie[[#This Row],[Disk]]&lt;b_7_m,historie[[#This Row],[Disk]]=""),0,ROUNDDOWN(a_7_m*(FLOOR(historie[[#This Row],[Disk]]*VLOOKUP(historie[[#This Row],[Veteran]],Veteran,8,FALSE),0.01)-b_7_m)^c_7_m,0))</f>
        <v>394</v>
      </c>
      <c r="AS26" s="121">
        <f>IF(OR(historie[[#This Row],[Tyčka]]&lt;b_8_m,historie[[#This Row],[Tyčka]]=""),0,ROUNDDOWN(a_8_m*(ROUND(historie[[#This Row],[Tyčka]]*VLOOKUP(historie[[#This Row],[Veteran]],Veteran,9,FALSE),0)-b_8_m)^c_8_m,0))</f>
        <v>140</v>
      </c>
      <c r="AT26" s="121">
        <f>IF(OR(historie[[#This Row],[Oštěp]]&lt;b_9_m,historie[[#This Row],[Oštěp]]=""),0,ROUNDDOWN(a_9_m*(FLOOR(historie[[#This Row],[Oštěp]]*VLOOKUP(historie[[#This Row],[Veteran]],Veteran,10,FALSE),0.01)-b_9_m)^c_9_m,0))</f>
        <v>370</v>
      </c>
      <c r="AU26" s="121">
        <f>IF(OR(historie[[#This Row],[1500m]]*24*60*60&gt;b_10_m,historie[[#This Row],[1500m]]=""),0,ROUNDDOWN(a_10_m*(b_10_m-historie[[#This Row],[1500m]]*VLOOKUP(historie[[#This Row],[Veteran]],Veteran,11,FALSE)*24*60*60)^c_10_m,0))</f>
        <v>531</v>
      </c>
      <c r="AV26" s="80">
        <f t="shared" si="0"/>
        <v>4867</v>
      </c>
      <c r="AW26" s="121">
        <f t="array" ref="AW26">MAX(IF(historie[[Jméno a příjmení]:[Jméno a příjmení]]=A26,historie[[100m_body_v]:[100m_body_v]]))
+MAX(IF(historie[[Jméno a příjmení]:[Jméno a příjmení]]=A26,historie[[dálka_body_v]:[dálka_body_v]]))
+MAX(IF(historie[[Jméno a příjmení]:[Jméno a příjmení]]=A26,historie[[koule_body_v]:[koule_body_v]]))
+MAX(IF(historie[[Jméno a příjmení]:[Jméno a příjmení]]=A26,historie[[výška_body_v]:[výška_body_v]]))
+MAX(IF(historie[[Jméno a příjmení]:[Jméno a příjmení]]=A26,historie[[400m_body_v]:[400m_body_v]]))
+MAX(IF(historie[[Jméno a příjmení]:[Jméno a příjmení]]=A26,historie[[překážky_body_v]:[překážky_body_v]]))
+MAX(IF(historie[[Jméno a příjmení]:[Jméno a příjmení]]=A26,historie[[disk_body_v]:[disk_body_v]]))
+MAX(IF(historie[[Jméno a příjmení]:[Jméno a příjmení]]=A26,historie[[tyčka_body_v]:[tyčka_body_v]]))
+MAX(IF(historie[[Jméno a příjmení]:[Jméno a příjmení]]=A26,historie[[oštěp_body_v]:[oštěp_body_v]]))
+MAX(IF(historie[[Jméno a příjmení]:[Jméno a příjmení]]=A26,historie[[1500m_body_v]:[1500m_body_v]]))</f>
        <v>4964</v>
      </c>
    </row>
    <row r="27" spans="1:49" x14ac:dyDescent="0.2">
      <c r="A27" s="111" t="s">
        <v>160</v>
      </c>
      <c r="B27" s="111">
        <v>1990</v>
      </c>
      <c r="C27" s="112">
        <v>12</v>
      </c>
      <c r="D27" s="113">
        <v>605</v>
      </c>
      <c r="E27" s="114">
        <v>558</v>
      </c>
      <c r="F27" s="113">
        <v>498</v>
      </c>
      <c r="G27" s="112">
        <v>7.63</v>
      </c>
      <c r="H27" s="113">
        <v>344</v>
      </c>
      <c r="I27" s="115"/>
      <c r="J27" s="113"/>
      <c r="K27" s="112">
        <v>57.86</v>
      </c>
      <c r="L27" s="113">
        <v>484</v>
      </c>
      <c r="M27" s="112">
        <v>20.53</v>
      </c>
      <c r="N27" s="113">
        <v>291</v>
      </c>
      <c r="O27" s="112">
        <v>22.93</v>
      </c>
      <c r="P27" s="113">
        <v>327</v>
      </c>
      <c r="Q27" s="115"/>
      <c r="R27" s="113"/>
      <c r="S27" s="112">
        <v>25.04</v>
      </c>
      <c r="T27" s="113">
        <v>230</v>
      </c>
      <c r="U27" s="116">
        <v>3.3379629629629627E-3</v>
      </c>
      <c r="V27" s="113">
        <v>628</v>
      </c>
      <c r="W27" s="117">
        <v>3407</v>
      </c>
      <c r="X27" s="106">
        <v>2014</v>
      </c>
      <c r="Y27" s="107">
        <f>IF(historie[[#This Row],[Ročník]]&lt;&gt;0,historie[[#This Row],[Rok]]-historie[[#This Row],[Ročník]],"")</f>
        <v>24</v>
      </c>
      <c r="Z27" s="107">
        <f>IF(AND(historie[[#This Row],[Ročník]]&lt;&gt;"",FLOOR(historie[[#This Row],[Rok]]-historie[[#This Row],[Ročník]],5)&gt;=35),FLOOR(historie[[#This Row],[Rok]]-historie[[#This Row],[Ročník]],5),0)</f>
        <v>0</v>
      </c>
      <c r="AA27" s="108">
        <f>IF(OR(historie[[#This Row],[100m]]&gt;b_1_m-k_1_m*měření,historie[[#This Row],[100m]]=""),0,ROUNDDOWN(a_1_m*(b_1_m-k_1_m*měření-historie[[#This Row],[100m]])^c_1_m,0))</f>
        <v>605</v>
      </c>
      <c r="AB27" s="108">
        <f>IF(OR(historie[[#This Row],[Dálka]]&lt;b_2_m,historie[[#This Row],[Dálka]]=""),0,ROUNDDOWN(a_2_m*(historie[[#This Row],[Dálka]]-b_2_m)^c_2_m,0))</f>
        <v>498</v>
      </c>
      <c r="AC27" s="108">
        <f>IF(OR(historie[[#This Row],[Koule]]&lt;b_3_m,historie[[#This Row],[Koule]]=""),0,ROUNDDOWN(a_3_m*(historie[[#This Row],[Koule]]-b_3_m)^c_3_m,0))</f>
        <v>344</v>
      </c>
      <c r="AD27" s="108">
        <f>IF(OR(historie[[#This Row],[Výška]]&lt;b_4_m,historie[[#This Row],[Výška]]=""),0,ROUNDDOWN(a_4_m*(historie[[#This Row],[Výška]]-b_4_m)^c_4_m,0))</f>
        <v>0</v>
      </c>
      <c r="AE27" s="108">
        <f>IF(OR(historie[[#This Row],[400m]]&gt;b_5_m-k_5_m*měření,historie[[#This Row],[400m]]=""),0,ROUNDDOWN(a_5_m*(b_5_m-k_5_m*měření-historie[[#This Row],[400m]])^c_5_m,0))</f>
        <v>484</v>
      </c>
      <c r="AF27" s="108">
        <f>IF(OR(historie[[#This Row],[Překážky]]&gt;b_6_m-k_6_m*měření,historie[[#This Row],[Překážky]]=""),0,ROUNDDOWN(a_6_m*(b_6_m-k_6_m*měření-historie[[#This Row],[Překážky]])^c_6_m,0))</f>
        <v>291</v>
      </c>
      <c r="AG27" s="108">
        <f>IF(OR(historie[[#This Row],[Disk]]&lt;b_7_m,historie[[#This Row],[Disk]]=""),0,ROUNDDOWN(a_7_m*(historie[[#This Row],[Disk]]-b_7_m)^c_7_m,0))</f>
        <v>327</v>
      </c>
      <c r="AH27" s="108">
        <f>IF(OR(historie[[#This Row],[Tyčka]]&lt;b_8_m,historie[[#This Row],[Tyčka]]=""),0,ROUNDDOWN(a_8_m*(historie[[#This Row],[Tyčka]]-b_8_m)^c_8_m,0))</f>
        <v>0</v>
      </c>
      <c r="AI27" s="108">
        <f>IF(OR(historie[[#This Row],[Oštěp]]&lt;b_9_m,historie[[#This Row],[Oštěp]]=""),0,ROUNDDOWN(a_9_m*(historie[[#This Row],[Oštěp]]-b_9_m)^c_9_m,0))</f>
        <v>230</v>
      </c>
      <c r="AJ27" s="108">
        <f>IF(OR(historie[[#This Row],[1500m]]*24*60*60&gt;b_10_m,historie[[#This Row],[1500m]]=""),0,ROUNDDOWN(a_10_m*(b_10_m-historie[[#This Row],[1500m]]*24*60*60)^c_10_m,0))</f>
        <v>628</v>
      </c>
      <c r="AK27" s="109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3407</v>
      </c>
      <c r="AL27" s="108">
        <f>IF(OR(historie[[#This Row],[100m]]&gt;b_1_m-k_1_m*měření,historie[[#This Row],[100m]]=""),0,ROUNDDOWN(a_1_m*(b_1_m-k_1_m*měření-CEILING(historie[[#This Row],[100m]]*VLOOKUP(historie[[#This Row],[Veteran]],Veteran,2,FALSE),0.01))^c_1_m,0))</f>
        <v>605</v>
      </c>
      <c r="AM27" s="108">
        <f>IF(OR(historie[[#This Row],[Dálka]]&lt;b_2_m,historie[[#This Row],[Dálka]]=""),0,ROUNDDOWN(a_2_m*(ROUND(historie[[#This Row],[Dálka]]*VLOOKUP(historie[[#This Row],[Veteran]],Veteran,3,FALSE),0)-b_2_m)^c_2_m,0))</f>
        <v>498</v>
      </c>
      <c r="AN27" s="108">
        <f>IF(OR(historie[[#This Row],[Koule]]&lt;b_3_m,historie[[#This Row],[Koule]]=""),0,ROUNDDOWN(a_3_m*(FLOOR(historie[[#This Row],[Koule]]*VLOOKUP(historie[[#This Row],[Veteran]],Veteran,4,FALSE),0.01)-b_3_m)^c_3_m,0))</f>
        <v>344</v>
      </c>
      <c r="AO27" s="108">
        <f>IF(OR(historie[[#This Row],[Výška]]&lt;b_4_m,historie[[#This Row],[Výška]]=""),0,ROUNDDOWN(a_4_m*(ROUND(historie[[#This Row],[Výška]]*VLOOKUP(historie[[#This Row],[Veteran]],Veteran,5,FALSE),0)-b_4_m)^c_4_m,0))</f>
        <v>0</v>
      </c>
      <c r="AP27" s="108">
        <f>IF(OR(historie[[#This Row],[400m]]&gt;b_5_m-k_5_m*měření,historie[[#This Row],[400m]]=""),0,ROUNDDOWN(a_5_m*(b_5_m-k_5_m*měření-CEILING(historie[[#This Row],[400m]]*VLOOKUP(historie[[#This Row],[Veteran]],Veteran,6,FALSE),0.01))^c_5_m,0))</f>
        <v>484</v>
      </c>
      <c r="AQ27" s="108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291</v>
      </c>
      <c r="AR27" s="108">
        <f>IF(OR(historie[[#This Row],[Disk]]&lt;b_7_m,historie[[#This Row],[Disk]]=""),0,ROUNDDOWN(a_7_m*(FLOOR(historie[[#This Row],[Disk]]*VLOOKUP(historie[[#This Row],[Veteran]],Veteran,8,FALSE),0.01)-b_7_m)^c_7_m,0))</f>
        <v>327</v>
      </c>
      <c r="AS27" s="108">
        <f>IF(OR(historie[[#This Row],[Tyčka]]&lt;b_8_m,historie[[#This Row],[Tyčka]]=""),0,ROUNDDOWN(a_8_m*(ROUND(historie[[#This Row],[Tyčka]]*VLOOKUP(historie[[#This Row],[Veteran]],Veteran,9,FALSE),0)-b_8_m)^c_8_m,0))</f>
        <v>0</v>
      </c>
      <c r="AT27" s="108">
        <f>IF(OR(historie[[#This Row],[Oštěp]]&lt;b_9_m,historie[[#This Row],[Oštěp]]=""),0,ROUNDDOWN(a_9_m*(FLOOR(historie[[#This Row],[Oštěp]]*VLOOKUP(historie[[#This Row],[Veteran]],Veteran,10,FALSE),0.01)-b_9_m)^c_9_m,0))</f>
        <v>230</v>
      </c>
      <c r="AU27" s="108">
        <f>IF(OR(historie[[#This Row],[1500m]]*24*60*60&gt;b_10_m,historie[[#This Row],[1500m]]=""),0,ROUNDDOWN(a_10_m*(b_10_m-historie[[#This Row],[1500m]]*VLOOKUP(historie[[#This Row],[Veteran]],Veteran,11,FALSE)*24*60*60)^c_10_m,0))</f>
        <v>628</v>
      </c>
      <c r="AV27" s="107">
        <f t="shared" si="0"/>
        <v>3407</v>
      </c>
      <c r="AW27" s="108">
        <f t="array" ref="AW27">MAX(IF(historie[[Jméno a příjmení]:[Jméno a příjmení]]=A27,historie[[100m_body_v]:[100m_body_v]]))
+MAX(IF(historie[[Jméno a příjmení]:[Jméno a příjmení]]=A27,historie[[dálka_body_v]:[dálka_body_v]]))
+MAX(IF(historie[[Jméno a příjmení]:[Jméno a příjmení]]=A27,historie[[koule_body_v]:[koule_body_v]]))
+MAX(IF(historie[[Jméno a příjmení]:[Jméno a příjmení]]=A27,historie[[výška_body_v]:[výška_body_v]]))
+MAX(IF(historie[[Jméno a příjmení]:[Jméno a příjmení]]=A27,historie[[400m_body_v]:[400m_body_v]]))
+MAX(IF(historie[[Jméno a příjmení]:[Jméno a příjmení]]=A27,historie[[překážky_body_v]:[překážky_body_v]]))
+MAX(IF(historie[[Jméno a příjmení]:[Jméno a příjmení]]=A27,historie[[disk_body_v]:[disk_body_v]]))
+MAX(IF(historie[[Jméno a příjmení]:[Jméno a příjmení]]=A27,historie[[tyčka_body_v]:[tyčka_body_v]]))
+MAX(IF(historie[[Jméno a příjmení]:[Jméno a příjmení]]=A27,historie[[oštěp_body_v]:[oštěp_body_v]]))
+MAX(IF(historie[[Jméno a příjmení]:[Jméno a příjmení]]=A27,historie[[1500m_body_v]:[1500m_body_v]]))</f>
        <v>4964</v>
      </c>
    </row>
    <row r="28" spans="1:49" x14ac:dyDescent="0.2">
      <c r="A28" s="56" t="s">
        <v>160</v>
      </c>
      <c r="B28" s="56">
        <v>1990</v>
      </c>
      <c r="C28" s="57">
        <v>12.16</v>
      </c>
      <c r="D28" s="58">
        <v>574</v>
      </c>
      <c r="E28" s="59">
        <v>551</v>
      </c>
      <c r="F28" s="58">
        <v>483</v>
      </c>
      <c r="G28" s="57">
        <v>8.07</v>
      </c>
      <c r="H28" s="58">
        <v>370</v>
      </c>
      <c r="I28" s="59">
        <v>155</v>
      </c>
      <c r="J28" s="58">
        <v>426</v>
      </c>
      <c r="K28" s="57">
        <v>60.21</v>
      </c>
      <c r="L28" s="58">
        <v>401</v>
      </c>
      <c r="M28" s="57">
        <v>20.100000000000001</v>
      </c>
      <c r="N28" s="58">
        <v>323</v>
      </c>
      <c r="O28" s="57">
        <v>21.13</v>
      </c>
      <c r="P28" s="58">
        <v>293</v>
      </c>
      <c r="Q28" s="59">
        <v>130</v>
      </c>
      <c r="R28" s="58">
        <v>27</v>
      </c>
      <c r="S28" s="57">
        <v>18.96</v>
      </c>
      <c r="T28" s="58">
        <v>147</v>
      </c>
      <c r="U28" s="60">
        <v>3.5776620370370372E-3</v>
      </c>
      <c r="V28" s="58">
        <v>508</v>
      </c>
      <c r="W28" s="74">
        <v>3552</v>
      </c>
      <c r="X28" s="83">
        <v>2013</v>
      </c>
      <c r="Y28" s="77">
        <f>IF(historie[[#This Row],[Ročník]]&lt;&gt;0,historie[[#This Row],[Rok]]-historie[[#This Row],[Ročník]],"")</f>
        <v>23</v>
      </c>
      <c r="Z28" s="80">
        <f>IF(AND(historie[[#This Row],[Ročník]]&lt;&gt;"",FLOOR(historie[[#This Row],[Rok]]-historie[[#This Row],[Ročník]],5)&gt;=35),FLOOR(historie[[#This Row],[Rok]]-historie[[#This Row],[Ročník]],5),0)</f>
        <v>0</v>
      </c>
      <c r="AA28" s="61">
        <f>IF(OR(historie[[#This Row],[100m]]&gt;b_1_m-k_1_m*měření,historie[[#This Row],[100m]]=""),0,ROUNDDOWN(a_1_m*(b_1_m-k_1_m*měření-historie[[#This Row],[100m]])^c_1_m,0))</f>
        <v>574</v>
      </c>
      <c r="AB28" s="61">
        <f>IF(OR(historie[[#This Row],[Dálka]]&lt;b_2_m,historie[[#This Row],[Dálka]]=""),0,ROUNDDOWN(a_2_m*(historie[[#This Row],[Dálka]]-b_2_m)^c_2_m,0))</f>
        <v>483</v>
      </c>
      <c r="AC28" s="61">
        <f>IF(OR(historie[[#This Row],[Koule]]&lt;b_3_m,historie[[#This Row],[Koule]]=""),0,ROUNDDOWN(a_3_m*(historie[[#This Row],[Koule]]-b_3_m)^c_3_m,0))</f>
        <v>370</v>
      </c>
      <c r="AD28" s="61">
        <f>IF(OR(historie[[#This Row],[Výška]]&lt;b_4_m,historie[[#This Row],[Výška]]=""),0,ROUNDDOWN(a_4_m*(historie[[#This Row],[Výška]]-b_4_m)^c_4_m,0))</f>
        <v>426</v>
      </c>
      <c r="AE28" s="61">
        <f>IF(OR(historie[[#This Row],[400m]]&gt;b_5_m-k_5_m*měření,historie[[#This Row],[400m]]=""),0,ROUNDDOWN(a_5_m*(b_5_m-k_5_m*měření-historie[[#This Row],[400m]])^c_5_m,0))</f>
        <v>401</v>
      </c>
      <c r="AF28" s="61">
        <f>IF(OR(historie[[#This Row],[Překážky]]&gt;b_6_m-k_6_m*měření,historie[[#This Row],[Překážky]]=""),0,ROUNDDOWN(a_6_m*(b_6_m-k_6_m*měření-historie[[#This Row],[Překážky]])^c_6_m,0))</f>
        <v>323</v>
      </c>
      <c r="AG28" s="61">
        <f>IF(OR(historie[[#This Row],[Disk]]&lt;b_7_m,historie[[#This Row],[Disk]]=""),0,ROUNDDOWN(a_7_m*(historie[[#This Row],[Disk]]-b_7_m)^c_7_m,0))</f>
        <v>293</v>
      </c>
      <c r="AH28" s="61">
        <f>IF(OR(historie[[#This Row],[Tyčka]]&lt;b_8_m,historie[[#This Row],[Tyčka]]=""),0,ROUNDDOWN(a_8_m*(historie[[#This Row],[Tyčka]]-b_8_m)^c_8_m,0))</f>
        <v>27</v>
      </c>
      <c r="AI28" s="61">
        <f>IF(OR(historie[[#This Row],[Oštěp]]&lt;b_9_m,historie[[#This Row],[Oštěp]]=""),0,ROUNDDOWN(a_9_m*(historie[[#This Row],[Oštěp]]-b_9_m)^c_9_m,0))</f>
        <v>147</v>
      </c>
      <c r="AJ28" s="61">
        <f>IF(OR(historie[[#This Row],[1500m]]*24*60*60&gt;b_10_m,historie[[#This Row],[1500m]]=""),0,ROUNDDOWN(a_10_m*(b_10_m-historie[[#This Row],[1500m]]*24*60*60)^c_10_m,0))</f>
        <v>508</v>
      </c>
      <c r="AK2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3552</v>
      </c>
      <c r="AL2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574</v>
      </c>
      <c r="AM28" s="61">
        <f>IF(OR(historie[[#This Row],[Dálka]]&lt;b_2_m,historie[[#This Row],[Dálka]]=""),0,ROUNDDOWN(a_2_m*(ROUND(historie[[#This Row],[Dálka]]*VLOOKUP(historie[[#This Row],[Veteran]],Veteran,3,FALSE),0)-b_2_m)^c_2_m,0))</f>
        <v>483</v>
      </c>
      <c r="AN28" s="61">
        <f>IF(OR(historie[[#This Row],[Koule]]&lt;b_3_m,historie[[#This Row],[Koule]]=""),0,ROUNDDOWN(a_3_m*(FLOOR(historie[[#This Row],[Koule]]*VLOOKUP(historie[[#This Row],[Veteran]],Veteran,4,FALSE),0.01)-b_3_m)^c_3_m,0))</f>
        <v>370</v>
      </c>
      <c r="AO28" s="6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2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401</v>
      </c>
      <c r="AQ2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323</v>
      </c>
      <c r="AR28" s="61">
        <f>IF(OR(historie[[#This Row],[Disk]]&lt;b_7_m,historie[[#This Row],[Disk]]=""),0,ROUNDDOWN(a_7_m*(FLOOR(historie[[#This Row],[Disk]]*VLOOKUP(historie[[#This Row],[Veteran]],Veteran,8,FALSE),0.01)-b_7_m)^c_7_m,0))</f>
        <v>293</v>
      </c>
      <c r="AS28" s="61">
        <f>IF(OR(historie[[#This Row],[Tyčka]]&lt;b_8_m,historie[[#This Row],[Tyčka]]=""),0,ROUNDDOWN(a_8_m*(ROUND(historie[[#This Row],[Tyčka]]*VLOOKUP(historie[[#This Row],[Veteran]],Veteran,9,FALSE),0)-b_8_m)^c_8_m,0))</f>
        <v>27</v>
      </c>
      <c r="AT28" s="61">
        <f>IF(OR(historie[[#This Row],[Oštěp]]&lt;b_9_m,historie[[#This Row],[Oštěp]]=""),0,ROUNDDOWN(a_9_m*(FLOOR(historie[[#This Row],[Oštěp]]*VLOOKUP(historie[[#This Row],[Veteran]],Veteran,10,FALSE),0.01)-b_9_m)^c_9_m,0))</f>
        <v>147</v>
      </c>
      <c r="AU28" s="61">
        <f>IF(OR(historie[[#This Row],[1500m]]*24*60*60&gt;b_10_m,historie[[#This Row],[1500m]]=""),0,ROUNDDOWN(a_10_m*(b_10_m-historie[[#This Row],[1500m]]*VLOOKUP(historie[[#This Row],[Veteran]],Veteran,11,FALSE)*24*60*60)^c_10_m,0))</f>
        <v>508</v>
      </c>
      <c r="AV28" s="80">
        <f t="shared" si="0"/>
        <v>3552</v>
      </c>
      <c r="AW28" s="62">
        <f t="array" ref="AW28">MAX(IF(historie[[Jméno a příjmení]:[Jméno a příjmení]]=A28,historie[[100m_body_v]:[100m_body_v]]))
+MAX(IF(historie[[Jméno a příjmení]:[Jméno a příjmení]]=A28,historie[[dálka_body_v]:[dálka_body_v]]))
+MAX(IF(historie[[Jméno a příjmení]:[Jméno a příjmení]]=A28,historie[[koule_body_v]:[koule_body_v]]))
+MAX(IF(historie[[Jméno a příjmení]:[Jméno a příjmení]]=A28,historie[[výška_body_v]:[výška_body_v]]))
+MAX(IF(historie[[Jméno a příjmení]:[Jméno a příjmení]]=A28,historie[[400m_body_v]:[400m_body_v]]))
+MAX(IF(historie[[Jméno a příjmení]:[Jméno a příjmení]]=A28,historie[[překážky_body_v]:[překážky_body_v]]))
+MAX(IF(historie[[Jméno a příjmení]:[Jméno a příjmení]]=A28,historie[[disk_body_v]:[disk_body_v]]))
+MAX(IF(historie[[Jméno a příjmení]:[Jméno a příjmení]]=A28,historie[[tyčka_body_v]:[tyčka_body_v]]))
+MAX(IF(historie[[Jméno a příjmení]:[Jméno a příjmení]]=A28,historie[[oštěp_body_v]:[oštěp_body_v]]))
+MAX(IF(historie[[Jméno a příjmení]:[Jméno a příjmení]]=A28,historie[[1500m_body_v]:[1500m_body_v]]))</f>
        <v>4964</v>
      </c>
    </row>
    <row r="29" spans="1:49" x14ac:dyDescent="0.2">
      <c r="A29" s="56" t="s">
        <v>39</v>
      </c>
      <c r="B29" s="56">
        <v>1991</v>
      </c>
      <c r="C29" s="57">
        <v>12.65</v>
      </c>
      <c r="D29" s="58">
        <v>487</v>
      </c>
      <c r="E29" s="59">
        <v>507</v>
      </c>
      <c r="F29" s="58">
        <v>396</v>
      </c>
      <c r="G29" s="57">
        <v>7.41</v>
      </c>
      <c r="H29" s="58">
        <v>331</v>
      </c>
      <c r="I29" s="63">
        <v>140</v>
      </c>
      <c r="J29" s="58">
        <v>317</v>
      </c>
      <c r="K29" s="57">
        <v>62.47</v>
      </c>
      <c r="L29" s="58">
        <v>329</v>
      </c>
      <c r="M29" s="57">
        <v>22.15</v>
      </c>
      <c r="N29" s="58">
        <v>185</v>
      </c>
      <c r="O29" s="57">
        <v>20.22</v>
      </c>
      <c r="P29" s="58">
        <v>276</v>
      </c>
      <c r="Q29" s="63">
        <v>190</v>
      </c>
      <c r="R29" s="58">
        <v>121</v>
      </c>
      <c r="S29" s="57">
        <v>30.82</v>
      </c>
      <c r="T29" s="58">
        <v>311</v>
      </c>
      <c r="U29" s="60">
        <v>3.7962962962962963E-3</v>
      </c>
      <c r="V29" s="58">
        <v>409</v>
      </c>
      <c r="W29" s="74">
        <v>3162</v>
      </c>
      <c r="X29" s="83">
        <v>2007</v>
      </c>
      <c r="Y29" s="77">
        <f>IF(historie[[#This Row],[Ročník]]&lt;&gt;0,historie[[#This Row],[Rok]]-historie[[#This Row],[Ročník]],"")</f>
        <v>16</v>
      </c>
      <c r="Z29" s="80">
        <f>IF(AND(historie[[#This Row],[Ročník]]&lt;&gt;"",FLOOR(historie[[#This Row],[Rok]]-historie[[#This Row],[Ročník]],5)&gt;=35),FLOOR(historie[[#This Row],[Rok]]-historie[[#This Row],[Ročník]],5),0)</f>
        <v>0</v>
      </c>
      <c r="AA29" s="61">
        <f>IF(OR(historie[[#This Row],[100m]]&gt;b_1_m-k_1_m*měření,historie[[#This Row],[100m]]=""),0,ROUNDDOWN(a_1_m*(b_1_m-k_1_m*měření-historie[[#This Row],[100m]])^c_1_m,0))</f>
        <v>487</v>
      </c>
      <c r="AB29" s="61">
        <f>IF(OR(historie[[#This Row],[Dálka]]&lt;b_2_m,historie[[#This Row],[Dálka]]=""),0,ROUNDDOWN(a_2_m*(historie[[#This Row],[Dálka]]-b_2_m)^c_2_m,0))</f>
        <v>396</v>
      </c>
      <c r="AC29" s="61">
        <f>IF(OR(historie[[#This Row],[Koule]]&lt;b_3_m,historie[[#This Row],[Koule]]=""),0,ROUNDDOWN(a_3_m*(historie[[#This Row],[Koule]]-b_3_m)^c_3_m,0))</f>
        <v>331</v>
      </c>
      <c r="AD29" s="61">
        <f>IF(OR(historie[[#This Row],[Výška]]&lt;b_4_m,historie[[#This Row],[Výška]]=""),0,ROUNDDOWN(a_4_m*(historie[[#This Row],[Výška]]-b_4_m)^c_4_m,0))</f>
        <v>317</v>
      </c>
      <c r="AE29" s="61">
        <f>IF(OR(historie[[#This Row],[400m]]&gt;b_5_m-k_5_m*měření,historie[[#This Row],[400m]]=""),0,ROUNDDOWN(a_5_m*(b_5_m-k_5_m*měření-historie[[#This Row],[400m]])^c_5_m,0))</f>
        <v>329</v>
      </c>
      <c r="AF29" s="61">
        <f>IF(OR(historie[[#This Row],[Překážky]]&gt;b_6_m-k_6_m*měření,historie[[#This Row],[Překážky]]=""),0,ROUNDDOWN(a_6_m*(b_6_m-k_6_m*měření-historie[[#This Row],[Překážky]])^c_6_m,0))</f>
        <v>185</v>
      </c>
      <c r="AG29" s="61">
        <f>IF(OR(historie[[#This Row],[Disk]]&lt;b_7_m,historie[[#This Row],[Disk]]=""),0,ROUNDDOWN(a_7_m*(historie[[#This Row],[Disk]]-b_7_m)^c_7_m,0))</f>
        <v>276</v>
      </c>
      <c r="AH29" s="61">
        <f>IF(OR(historie[[#This Row],[Tyčka]]&lt;b_8_m,historie[[#This Row],[Tyčka]]=""),0,ROUNDDOWN(a_8_m*(historie[[#This Row],[Tyčka]]-b_8_m)^c_8_m,0))</f>
        <v>121</v>
      </c>
      <c r="AI29" s="61">
        <f>IF(OR(historie[[#This Row],[Oštěp]]&lt;b_9_m,historie[[#This Row],[Oštěp]]=""),0,ROUNDDOWN(a_9_m*(historie[[#This Row],[Oštěp]]-b_9_m)^c_9_m,0))</f>
        <v>311</v>
      </c>
      <c r="AJ29" s="61">
        <f>IF(OR(historie[[#This Row],[1500m]]*24*60*60&gt;b_10_m,historie[[#This Row],[1500m]]=""),0,ROUNDDOWN(a_10_m*(b_10_m-historie[[#This Row],[1500m]]*24*60*60)^c_10_m,0))</f>
        <v>409</v>
      </c>
      <c r="AK2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3162</v>
      </c>
      <c r="AL2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487</v>
      </c>
      <c r="AM29" s="61">
        <f>IF(OR(historie[[#This Row],[Dálka]]&lt;b_2_m,historie[[#This Row],[Dálka]]=""),0,ROUNDDOWN(a_2_m*(ROUND(historie[[#This Row],[Dálka]]*VLOOKUP(historie[[#This Row],[Veteran]],Veteran,3,FALSE),0)-b_2_m)^c_2_m,0))</f>
        <v>396</v>
      </c>
      <c r="AN29" s="61">
        <f>IF(OR(historie[[#This Row],[Koule]]&lt;b_3_m,historie[[#This Row],[Koule]]=""),0,ROUNDDOWN(a_3_m*(FLOOR(historie[[#This Row],[Koule]]*VLOOKUP(historie[[#This Row],[Veteran]],Veteran,4,FALSE),0.01)-b_3_m)^c_3_m,0))</f>
        <v>331</v>
      </c>
      <c r="AO29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2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329</v>
      </c>
      <c r="AQ2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185</v>
      </c>
      <c r="AR29" s="61">
        <f>IF(OR(historie[[#This Row],[Disk]]&lt;b_7_m,historie[[#This Row],[Disk]]=""),0,ROUNDDOWN(a_7_m*(FLOOR(historie[[#This Row],[Disk]]*VLOOKUP(historie[[#This Row],[Veteran]],Veteran,8,FALSE),0.01)-b_7_m)^c_7_m,0))</f>
        <v>276</v>
      </c>
      <c r="AS29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29" s="61">
        <f>IF(OR(historie[[#This Row],[Oštěp]]&lt;b_9_m,historie[[#This Row],[Oštěp]]=""),0,ROUNDDOWN(a_9_m*(FLOOR(historie[[#This Row],[Oštěp]]*VLOOKUP(historie[[#This Row],[Veteran]],Veteran,10,FALSE),0.01)-b_9_m)^c_9_m,0))</f>
        <v>311</v>
      </c>
      <c r="AU29" s="61">
        <f>IF(OR(historie[[#This Row],[1500m]]*24*60*60&gt;b_10_m,historie[[#This Row],[1500m]]=""),0,ROUNDDOWN(a_10_m*(b_10_m-historie[[#This Row],[1500m]]*VLOOKUP(historie[[#This Row],[Veteran]],Veteran,11,FALSE)*24*60*60)^c_10_m,0))</f>
        <v>409</v>
      </c>
      <c r="AV29" s="80">
        <f t="shared" si="0"/>
        <v>3162</v>
      </c>
      <c r="AW29" s="62">
        <f t="array" ref="AW29">MAX(IF(historie[[Jméno a příjmení]:[Jméno a příjmení]]=A29,historie[[100m_body_v]:[100m_body_v]]))
+MAX(IF(historie[[Jméno a příjmení]:[Jméno a příjmení]]=A29,historie[[dálka_body_v]:[dálka_body_v]]))
+MAX(IF(historie[[Jméno a příjmení]:[Jméno a příjmení]]=A29,historie[[koule_body_v]:[koule_body_v]]))
+MAX(IF(historie[[Jméno a příjmení]:[Jméno a příjmení]]=A29,historie[[výška_body_v]:[výška_body_v]]))
+MAX(IF(historie[[Jméno a příjmení]:[Jméno a příjmení]]=A29,historie[[400m_body_v]:[400m_body_v]]))
+MAX(IF(historie[[Jméno a příjmení]:[Jméno a příjmení]]=A29,historie[[překážky_body_v]:[překážky_body_v]]))
+MAX(IF(historie[[Jméno a příjmení]:[Jméno a příjmení]]=A29,historie[[disk_body_v]:[disk_body_v]]))
+MAX(IF(historie[[Jméno a příjmení]:[Jméno a příjmení]]=A29,historie[[tyčka_body_v]:[tyčka_body_v]]))
+MAX(IF(historie[[Jméno a příjmení]:[Jméno a příjmení]]=A29,historie[[oštěp_body_v]:[oštěp_body_v]]))
+MAX(IF(historie[[Jméno a příjmení]:[Jméno a příjmení]]=A29,historie[[1500m_body_v]:[1500m_body_v]]))</f>
        <v>3311</v>
      </c>
    </row>
    <row r="30" spans="1:49" x14ac:dyDescent="0.2">
      <c r="A30" s="56" t="s">
        <v>39</v>
      </c>
      <c r="B30" s="56">
        <v>1991</v>
      </c>
      <c r="C30" s="57">
        <v>12.97</v>
      </c>
      <c r="D30" s="58">
        <v>433</v>
      </c>
      <c r="E30" s="59">
        <v>481</v>
      </c>
      <c r="F30" s="58">
        <v>346</v>
      </c>
      <c r="G30" s="57">
        <v>7.03</v>
      </c>
      <c r="H30" s="58">
        <v>309</v>
      </c>
      <c r="I30" s="63">
        <v>145</v>
      </c>
      <c r="J30" s="58">
        <v>352</v>
      </c>
      <c r="K30" s="57">
        <v>60.61</v>
      </c>
      <c r="L30" s="58">
        <v>388</v>
      </c>
      <c r="M30" s="57">
        <v>21.26</v>
      </c>
      <c r="N30" s="58">
        <v>240</v>
      </c>
      <c r="O30" s="57">
        <v>18.79</v>
      </c>
      <c r="P30" s="58">
        <v>249</v>
      </c>
      <c r="Q30" s="63">
        <v>150</v>
      </c>
      <c r="R30" s="58">
        <v>54</v>
      </c>
      <c r="S30" s="57"/>
      <c r="T30" s="58">
        <v>0</v>
      </c>
      <c r="U30" s="60"/>
      <c r="V30" s="58">
        <v>0</v>
      </c>
      <c r="W30" s="74">
        <v>2371</v>
      </c>
      <c r="X30" s="83">
        <v>2006</v>
      </c>
      <c r="Y30" s="77">
        <f>IF(historie[[#This Row],[Ročník]]&lt;&gt;0,historie[[#This Row],[Rok]]-historie[[#This Row],[Ročník]],"")</f>
        <v>15</v>
      </c>
      <c r="Z30" s="80">
        <f>IF(AND(historie[[#This Row],[Ročník]]&lt;&gt;"",FLOOR(historie[[#This Row],[Rok]]-historie[[#This Row],[Ročník]],5)&gt;=35),FLOOR(historie[[#This Row],[Rok]]-historie[[#This Row],[Ročník]],5),0)</f>
        <v>0</v>
      </c>
      <c r="AA30" s="61">
        <f>IF(OR(historie[[#This Row],[100m]]&gt;b_1_m-k_1_m*měření,historie[[#This Row],[100m]]=""),0,ROUNDDOWN(a_1_m*(b_1_m-k_1_m*měření-historie[[#This Row],[100m]])^c_1_m,0))</f>
        <v>433</v>
      </c>
      <c r="AB30" s="61">
        <f>IF(OR(historie[[#This Row],[Dálka]]&lt;b_2_m,historie[[#This Row],[Dálka]]=""),0,ROUNDDOWN(a_2_m*(historie[[#This Row],[Dálka]]-b_2_m)^c_2_m,0))</f>
        <v>346</v>
      </c>
      <c r="AC30" s="61">
        <f>IF(OR(historie[[#This Row],[Koule]]&lt;b_3_m,historie[[#This Row],[Koule]]=""),0,ROUNDDOWN(a_3_m*(historie[[#This Row],[Koule]]-b_3_m)^c_3_m,0))</f>
        <v>309</v>
      </c>
      <c r="AD30" s="61">
        <f>IF(OR(historie[[#This Row],[Výška]]&lt;b_4_m,historie[[#This Row],[Výška]]=""),0,ROUNDDOWN(a_4_m*(historie[[#This Row],[Výška]]-b_4_m)^c_4_m,0))</f>
        <v>352</v>
      </c>
      <c r="AE30" s="61">
        <f>IF(OR(historie[[#This Row],[400m]]&gt;b_5_m-k_5_m*měření,historie[[#This Row],[400m]]=""),0,ROUNDDOWN(a_5_m*(b_5_m-k_5_m*měření-historie[[#This Row],[400m]])^c_5_m,0))</f>
        <v>388</v>
      </c>
      <c r="AF30" s="61">
        <f>IF(OR(historie[[#This Row],[Překážky]]&gt;b_6_m-k_6_m*měření,historie[[#This Row],[Překážky]]=""),0,ROUNDDOWN(a_6_m*(b_6_m-k_6_m*měření-historie[[#This Row],[Překážky]])^c_6_m,0))</f>
        <v>240</v>
      </c>
      <c r="AG30" s="61">
        <f>IF(OR(historie[[#This Row],[Disk]]&lt;b_7_m,historie[[#This Row],[Disk]]=""),0,ROUNDDOWN(a_7_m*(historie[[#This Row],[Disk]]-b_7_m)^c_7_m,0))</f>
        <v>249</v>
      </c>
      <c r="AH30" s="61">
        <f>IF(OR(historie[[#This Row],[Tyčka]]&lt;b_8_m,historie[[#This Row],[Tyčka]]=""),0,ROUNDDOWN(a_8_m*(historie[[#This Row],[Tyčka]]-b_8_m)^c_8_m,0))</f>
        <v>54</v>
      </c>
      <c r="AI30" s="61">
        <f>IF(OR(historie[[#This Row],[Oštěp]]&lt;b_9_m,historie[[#This Row],[Oštěp]]=""),0,ROUNDDOWN(a_9_m*(historie[[#This Row],[Oštěp]]-b_9_m)^c_9_m,0))</f>
        <v>0</v>
      </c>
      <c r="AJ30" s="61">
        <f>IF(OR(historie[[#This Row],[1500m]]*24*60*60&gt;b_10_m,historie[[#This Row],[1500m]]=""),0,ROUNDDOWN(a_10_m*(b_10_m-historie[[#This Row],[1500m]]*24*60*60)^c_10_m,0))</f>
        <v>0</v>
      </c>
      <c r="AK3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2371</v>
      </c>
      <c r="AL3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433</v>
      </c>
      <c r="AM30" s="61">
        <f>IF(OR(historie[[#This Row],[Dálka]]&lt;b_2_m,historie[[#This Row],[Dálka]]=""),0,ROUNDDOWN(a_2_m*(ROUND(historie[[#This Row],[Dálka]]*VLOOKUP(historie[[#This Row],[Veteran]],Veteran,3,FALSE),0)-b_2_m)^c_2_m,0))</f>
        <v>346</v>
      </c>
      <c r="AN30" s="61">
        <f>IF(OR(historie[[#This Row],[Koule]]&lt;b_3_m,historie[[#This Row],[Koule]]=""),0,ROUNDDOWN(a_3_m*(FLOOR(historie[[#This Row],[Koule]]*VLOOKUP(historie[[#This Row],[Veteran]],Veteran,4,FALSE),0.01)-b_3_m)^c_3_m,0))</f>
        <v>309</v>
      </c>
      <c r="AO30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3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388</v>
      </c>
      <c r="AQ3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240</v>
      </c>
      <c r="AR30" s="61">
        <f>IF(OR(historie[[#This Row],[Disk]]&lt;b_7_m,historie[[#This Row],[Disk]]=""),0,ROUNDDOWN(a_7_m*(FLOOR(historie[[#This Row],[Disk]]*VLOOKUP(historie[[#This Row],[Veteran]],Veteran,8,FALSE),0.01)-b_7_m)^c_7_m,0))</f>
        <v>249</v>
      </c>
      <c r="AS30" s="61">
        <f>IF(OR(historie[[#This Row],[Tyčka]]&lt;b_8_m,historie[[#This Row],[Tyčka]]=""),0,ROUNDDOWN(a_8_m*(ROUND(historie[[#This Row],[Tyčka]]*VLOOKUP(historie[[#This Row],[Veteran]],Veteran,9,FALSE),0)-b_8_m)^c_8_m,0))</f>
        <v>54</v>
      </c>
      <c r="AT30" s="6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30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0" s="80">
        <f t="shared" si="0"/>
        <v>2371</v>
      </c>
      <c r="AW30" s="62">
        <f t="array" ref="AW30">MAX(IF(historie[[Jméno a příjmení]:[Jméno a příjmení]]=A30,historie[[100m_body_v]:[100m_body_v]]))
+MAX(IF(historie[[Jméno a příjmení]:[Jméno a příjmení]]=A30,historie[[dálka_body_v]:[dálka_body_v]]))
+MAX(IF(historie[[Jméno a příjmení]:[Jméno a příjmení]]=A30,historie[[koule_body_v]:[koule_body_v]]))
+MAX(IF(historie[[Jméno a příjmení]:[Jméno a příjmení]]=A30,historie[[výška_body_v]:[výška_body_v]]))
+MAX(IF(historie[[Jméno a příjmení]:[Jméno a příjmení]]=A30,historie[[400m_body_v]:[400m_body_v]]))
+MAX(IF(historie[[Jméno a příjmení]:[Jméno a příjmení]]=A30,historie[[překážky_body_v]:[překážky_body_v]]))
+MAX(IF(historie[[Jméno a příjmení]:[Jméno a příjmení]]=A30,historie[[disk_body_v]:[disk_body_v]]))
+MAX(IF(historie[[Jméno a příjmení]:[Jméno a příjmení]]=A30,historie[[tyčka_body_v]:[tyčka_body_v]]))
+MAX(IF(historie[[Jméno a příjmení]:[Jméno a příjmení]]=A30,historie[[oštěp_body_v]:[oštěp_body_v]]))
+MAX(IF(historie[[Jméno a příjmení]:[Jméno a příjmení]]=A30,historie[[1500m_body_v]:[1500m_body_v]]))</f>
        <v>3311</v>
      </c>
    </row>
    <row r="31" spans="1:49" x14ac:dyDescent="0.2">
      <c r="A31" s="56" t="s">
        <v>117</v>
      </c>
      <c r="B31" s="56">
        <v>1960</v>
      </c>
      <c r="C31" s="57">
        <v>16.86</v>
      </c>
      <c r="D31" s="58">
        <v>19</v>
      </c>
      <c r="E31" s="59">
        <v>304</v>
      </c>
      <c r="F31" s="58">
        <v>70</v>
      </c>
      <c r="G31" s="57">
        <v>6.58</v>
      </c>
      <c r="H31" s="58">
        <v>283</v>
      </c>
      <c r="I31" s="59">
        <v>100</v>
      </c>
      <c r="J31" s="58">
        <v>81</v>
      </c>
      <c r="K31" s="57"/>
      <c r="L31" s="58">
        <v>0</v>
      </c>
      <c r="M31" s="57"/>
      <c r="N31" s="58">
        <v>0</v>
      </c>
      <c r="O31" s="57">
        <v>16.55</v>
      </c>
      <c r="P31" s="58">
        <v>208</v>
      </c>
      <c r="Q31" s="59"/>
      <c r="R31" s="58">
        <v>0</v>
      </c>
      <c r="S31" s="57">
        <v>17.190000000000001</v>
      </c>
      <c r="T31" s="58">
        <v>127</v>
      </c>
      <c r="U31" s="60"/>
      <c r="V31" s="58">
        <v>0</v>
      </c>
      <c r="W31" s="74">
        <v>788</v>
      </c>
      <c r="X31" s="83">
        <v>2004</v>
      </c>
      <c r="Y31" s="77">
        <f>IF(historie[[#This Row],[Ročník]]&lt;&gt;0,historie[[#This Row],[Rok]]-historie[[#This Row],[Ročník]],"")</f>
        <v>44</v>
      </c>
      <c r="Z31" s="80">
        <f>IF(AND(historie[[#This Row],[Ročník]]&lt;&gt;"",FLOOR(historie[[#This Row],[Rok]]-historie[[#This Row],[Ročník]],5)&gt;=35),FLOOR(historie[[#This Row],[Rok]]-historie[[#This Row],[Ročník]],5),0)</f>
        <v>40</v>
      </c>
      <c r="AA31" s="61">
        <f>IF(OR(historie[[#This Row],[100m]]&gt;b_1_m-k_1_m*měření,historie[[#This Row],[100m]]=""),0,ROUNDDOWN(a_1_m*(b_1_m-k_1_m*měření-historie[[#This Row],[100m]])^c_1_m,0))</f>
        <v>21</v>
      </c>
      <c r="AB31" s="61">
        <f>IF(OR(historie[[#This Row],[Dálka]]&lt;b_2_m,historie[[#This Row],[Dálka]]=""),0,ROUNDDOWN(a_2_m*(historie[[#This Row],[Dálka]]-b_2_m)^c_2_m,0))</f>
        <v>70</v>
      </c>
      <c r="AC31" s="61">
        <f>IF(OR(historie[[#This Row],[Koule]]&lt;b_3_m,historie[[#This Row],[Koule]]=""),0,ROUNDDOWN(a_3_m*(historie[[#This Row],[Koule]]-b_3_m)^c_3_m,0))</f>
        <v>283</v>
      </c>
      <c r="AD31" s="61">
        <f>IF(OR(historie[[#This Row],[Výška]]&lt;b_4_m,historie[[#This Row],[Výška]]=""),0,ROUNDDOWN(a_4_m*(historie[[#This Row],[Výška]]-b_4_m)^c_4_m,0))</f>
        <v>81</v>
      </c>
      <c r="AE31" s="61">
        <f>IF(OR(historie[[#This Row],[400m]]&gt;b_5_m-k_5_m*měření,historie[[#This Row],[400m]]=""),0,ROUNDDOWN(a_5_m*(b_5_m-k_5_m*měření-historie[[#This Row],[400m]])^c_5_m,0))</f>
        <v>0</v>
      </c>
      <c r="AF31" s="61">
        <f>IF(OR(historie[[#This Row],[Překážky]]&gt;b_6_m-k_6_m*měření,historie[[#This Row],[Překážky]]=""),0,ROUNDDOWN(a_6_m*(b_6_m-k_6_m*měření-historie[[#This Row],[Překážky]])^c_6_m,0))</f>
        <v>0</v>
      </c>
      <c r="AG31" s="61">
        <f>IF(OR(historie[[#This Row],[Disk]]&lt;b_7_m,historie[[#This Row],[Disk]]=""),0,ROUNDDOWN(a_7_m*(historie[[#This Row],[Disk]]-b_7_m)^c_7_m,0))</f>
        <v>208</v>
      </c>
      <c r="AH31" s="61">
        <f>IF(OR(historie[[#This Row],[Tyčka]]&lt;b_8_m,historie[[#This Row],[Tyčka]]=""),0,ROUNDDOWN(a_8_m*(historie[[#This Row],[Tyčka]]-b_8_m)^c_8_m,0))</f>
        <v>0</v>
      </c>
      <c r="AI31" s="61">
        <f>IF(OR(historie[[#This Row],[Oštěp]]&lt;b_9_m,historie[[#This Row],[Oštěp]]=""),0,ROUNDDOWN(a_9_m*(historie[[#This Row],[Oštěp]]-b_9_m)^c_9_m,0))</f>
        <v>124</v>
      </c>
      <c r="AJ31" s="61">
        <f>IF(OR(historie[[#This Row],[1500m]]*24*60*60&gt;b_10_m,historie[[#This Row],[1500m]]=""),0,ROUNDDOWN(a_10_m*(b_10_m-historie[[#This Row],[1500m]]*24*60*60)^c_10_m,0))</f>
        <v>0</v>
      </c>
      <c r="AK3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787</v>
      </c>
      <c r="AL3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60</v>
      </c>
      <c r="AM31" s="61">
        <f>IF(OR(historie[[#This Row],[Dálka]]&lt;b_2_m,historie[[#This Row],[Dálka]]=""),0,ROUNDDOWN(a_2_m*(ROUND(historie[[#This Row],[Dálka]]*VLOOKUP(historie[[#This Row],[Veteran]],Veteran,3,FALSE),0)-b_2_m)^c_2_m,0))</f>
        <v>104</v>
      </c>
      <c r="AN31" s="61">
        <f>IF(OR(historie[[#This Row],[Koule]]&lt;b_3_m,historie[[#This Row],[Koule]]=""),0,ROUNDDOWN(a_3_m*(FLOOR(historie[[#This Row],[Koule]]*VLOOKUP(historie[[#This Row],[Veteran]],Veteran,4,FALSE),0.01)-b_3_m)^c_3_m,0))</f>
        <v>326</v>
      </c>
      <c r="AO31" s="61">
        <f>IF(OR(historie[[#This Row],[Výška]]&lt;b_4_m,historie[[#This Row],[Výška]]=""),0,ROUNDDOWN(a_4_m*(ROUND(historie[[#This Row],[Výška]]*VLOOKUP(historie[[#This Row],[Veteran]],Veteran,5,FALSE),0)-b_4_m)^c_4_m,0))</f>
        <v>105</v>
      </c>
      <c r="AP3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1" s="61">
        <f>IF(OR(historie[[#This Row],[Disk]]&lt;b_7_m,historie[[#This Row],[Disk]]=""),0,ROUNDDOWN(a_7_m*(FLOOR(historie[[#This Row],[Disk]]*VLOOKUP(historie[[#This Row],[Veteran]],Veteran,8,FALSE),0.01)-b_7_m)^c_7_m,0))</f>
        <v>239</v>
      </c>
      <c r="AS3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1" s="61">
        <f>IF(OR(historie[[#This Row],[Oštěp]]&lt;b_9_m,historie[[#This Row],[Oštěp]]=""),0,ROUNDDOWN(a_9_m*(FLOOR(historie[[#This Row],[Oštěp]]*VLOOKUP(historie[[#This Row],[Veteran]],Veteran,10,FALSE),0.01)-b_9_m)^c_9_m,0))</f>
        <v>144</v>
      </c>
      <c r="AU31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1" s="80">
        <f t="shared" si="0"/>
        <v>978</v>
      </c>
      <c r="AW31" s="62">
        <f t="array" ref="AW31">MAX(IF(historie[[Jméno a příjmení]:[Jméno a příjmení]]=A31,historie[[100m_body_v]:[100m_body_v]]))
+MAX(IF(historie[[Jméno a příjmení]:[Jméno a příjmení]]=A31,historie[[dálka_body_v]:[dálka_body_v]]))
+MAX(IF(historie[[Jméno a příjmení]:[Jméno a příjmení]]=A31,historie[[koule_body_v]:[koule_body_v]]))
+MAX(IF(historie[[Jméno a příjmení]:[Jméno a příjmení]]=A31,historie[[výška_body_v]:[výška_body_v]]))
+MAX(IF(historie[[Jméno a příjmení]:[Jméno a příjmení]]=A31,historie[[400m_body_v]:[400m_body_v]]))
+MAX(IF(historie[[Jméno a příjmení]:[Jméno a příjmení]]=A31,historie[[překážky_body_v]:[překážky_body_v]]))
+MAX(IF(historie[[Jméno a příjmení]:[Jméno a příjmení]]=A31,historie[[disk_body_v]:[disk_body_v]]))
+MAX(IF(historie[[Jméno a příjmení]:[Jméno a příjmení]]=A31,historie[[tyčka_body_v]:[tyčka_body_v]]))
+MAX(IF(historie[[Jméno a příjmení]:[Jméno a příjmení]]=A31,historie[[oštěp_body_v]:[oštěp_body_v]]))
+MAX(IF(historie[[Jméno a příjmení]:[Jméno a příjmení]]=A31,historie[[1500m_body_v]:[1500m_body_v]]))</f>
        <v>1322</v>
      </c>
    </row>
    <row r="32" spans="1:49" x14ac:dyDescent="0.2">
      <c r="A32" s="56" t="s">
        <v>117</v>
      </c>
      <c r="B32" s="56">
        <v>1960</v>
      </c>
      <c r="C32" s="57">
        <v>16</v>
      </c>
      <c r="D32" s="58">
        <v>70</v>
      </c>
      <c r="E32" s="59">
        <v>332</v>
      </c>
      <c r="F32" s="58">
        <v>106</v>
      </c>
      <c r="G32" s="57">
        <v>6.67</v>
      </c>
      <c r="H32" s="58">
        <v>288</v>
      </c>
      <c r="I32" s="59">
        <v>120</v>
      </c>
      <c r="J32" s="58">
        <v>188</v>
      </c>
      <c r="K32" s="57">
        <v>81.099999999999994</v>
      </c>
      <c r="L32" s="58">
        <v>0</v>
      </c>
      <c r="M32" s="57"/>
      <c r="N32" s="58">
        <v>0</v>
      </c>
      <c r="O32" s="57">
        <v>17.260000000000002</v>
      </c>
      <c r="P32" s="58">
        <v>220</v>
      </c>
      <c r="Q32" s="59"/>
      <c r="R32" s="58">
        <v>0</v>
      </c>
      <c r="S32" s="57">
        <v>16.3</v>
      </c>
      <c r="T32" s="58">
        <v>112</v>
      </c>
      <c r="U32" s="60"/>
      <c r="V32" s="58">
        <v>0</v>
      </c>
      <c r="W32" s="74">
        <v>984</v>
      </c>
      <c r="X32" s="83">
        <v>2000</v>
      </c>
      <c r="Y32" s="77">
        <f>IF(historie[[#This Row],[Ročník]]&lt;&gt;0,historie[[#This Row],[Rok]]-historie[[#This Row],[Ročník]],"")</f>
        <v>40</v>
      </c>
      <c r="Z32" s="80">
        <f>IF(AND(historie[[#This Row],[Ročník]]&lt;&gt;"",FLOOR(historie[[#This Row],[Rok]]-historie[[#This Row],[Ročník]],5)&gt;=35),FLOOR(historie[[#This Row],[Rok]]-historie[[#This Row],[Ročník]],5),0)</f>
        <v>40</v>
      </c>
      <c r="AA32" s="61">
        <f>IF(OR(historie[[#This Row],[100m]]&gt;b_1_m-k_1_m*měření,historie[[#This Row],[100m]]=""),0,ROUNDDOWN(a_1_m*(b_1_m-k_1_m*měření-historie[[#This Row],[100m]])^c_1_m,0))</f>
        <v>70</v>
      </c>
      <c r="AB32" s="61">
        <f>IF(OR(historie[[#This Row],[Dálka]]&lt;b_2_m,historie[[#This Row],[Dálka]]=""),0,ROUNDDOWN(a_2_m*(historie[[#This Row],[Dálka]]-b_2_m)^c_2_m,0))</f>
        <v>106</v>
      </c>
      <c r="AC32" s="61">
        <f>IF(OR(historie[[#This Row],[Koule]]&lt;b_3_m,historie[[#This Row],[Koule]]=""),0,ROUNDDOWN(a_3_m*(historie[[#This Row],[Koule]]-b_3_m)^c_3_m,0))</f>
        <v>288</v>
      </c>
      <c r="AD32" s="61">
        <f>IF(OR(historie[[#This Row],[Výška]]&lt;b_4_m,historie[[#This Row],[Výška]]=""),0,ROUNDDOWN(a_4_m*(historie[[#This Row],[Výška]]-b_4_m)^c_4_m,0))</f>
        <v>188</v>
      </c>
      <c r="AE32" s="61">
        <f>IF(OR(historie[[#This Row],[400m]]&gt;b_5_m-k_5_m*měření,historie[[#This Row],[400m]]=""),0,ROUNDDOWN(a_5_m*(b_5_m-k_5_m*měření-historie[[#This Row],[400m]])^c_5_m,0))</f>
        <v>0</v>
      </c>
      <c r="AF32" s="61">
        <f>IF(OR(historie[[#This Row],[Překážky]]&gt;b_6_m-k_6_m*měření,historie[[#This Row],[Překážky]]=""),0,ROUNDDOWN(a_6_m*(b_6_m-k_6_m*měření-historie[[#This Row],[Překážky]])^c_6_m,0))</f>
        <v>0</v>
      </c>
      <c r="AG32" s="61">
        <f>IF(OR(historie[[#This Row],[Disk]]&lt;b_7_m,historie[[#This Row],[Disk]]=""),0,ROUNDDOWN(a_7_m*(historie[[#This Row],[Disk]]-b_7_m)^c_7_m,0))</f>
        <v>221</v>
      </c>
      <c r="AH32" s="61">
        <f>IF(OR(historie[[#This Row],[Tyčka]]&lt;b_8_m,historie[[#This Row],[Tyčka]]=""),0,ROUNDDOWN(a_8_m*(historie[[#This Row],[Tyčka]]-b_8_m)^c_8_m,0))</f>
        <v>0</v>
      </c>
      <c r="AI32" s="61">
        <f>IF(OR(historie[[#This Row],[Oštěp]]&lt;b_9_m,historie[[#This Row],[Oštěp]]=""),0,ROUNDDOWN(a_9_m*(historie[[#This Row],[Oštěp]]-b_9_m)^c_9_m,0))</f>
        <v>112</v>
      </c>
      <c r="AJ32" s="61">
        <f>IF(OR(historie[[#This Row],[1500m]]*24*60*60&gt;b_10_m,historie[[#This Row],[1500m]]=""),0,ROUNDDOWN(a_10_m*(b_10_m-historie[[#This Row],[1500m]]*24*60*60)^c_10_m,0))</f>
        <v>0</v>
      </c>
      <c r="AK3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985</v>
      </c>
      <c r="AL3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126</v>
      </c>
      <c r="AM32" s="61">
        <f>IF(OR(historie[[#This Row],[Dálka]]&lt;b_2_m,historie[[#This Row],[Dálka]]=""),0,ROUNDDOWN(a_2_m*(ROUND(historie[[#This Row],[Dálka]]*VLOOKUP(historie[[#This Row],[Veteran]],Veteran,3,FALSE),0)-b_2_m)^c_2_m,0))</f>
        <v>147</v>
      </c>
      <c r="AN32" s="61">
        <f>IF(OR(historie[[#This Row],[Koule]]&lt;b_3_m,historie[[#This Row],[Koule]]=""),0,ROUNDDOWN(a_3_m*(FLOOR(historie[[#This Row],[Koule]]*VLOOKUP(historie[[#This Row],[Veteran]],Veteran,4,FALSE),0.01)-b_3_m)^c_3_m,0))</f>
        <v>332</v>
      </c>
      <c r="AO32" s="61">
        <f>IF(OR(historie[[#This Row],[Výška]]&lt;b_4_m,historie[[#This Row],[Výška]]=""),0,ROUNDDOWN(a_4_m*(ROUND(historie[[#This Row],[Výška]]*VLOOKUP(historie[[#This Row],[Veteran]],Veteran,5,FALSE),0)-b_4_m)^c_4_m,0))</f>
        <v>225</v>
      </c>
      <c r="AP3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39</v>
      </c>
      <c r="AQ3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2" s="61">
        <f>IF(OR(historie[[#This Row],[Disk]]&lt;b_7_m,historie[[#This Row],[Disk]]=""),0,ROUNDDOWN(a_7_m*(FLOOR(historie[[#This Row],[Disk]]*VLOOKUP(historie[[#This Row],[Veteran]],Veteran,8,FALSE),0.01)-b_7_m)^c_7_m,0))</f>
        <v>254</v>
      </c>
      <c r="AS32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2" s="61">
        <f>IF(OR(historie[[#This Row],[Oštěp]]&lt;b_9_m,historie[[#This Row],[Oštěp]]=""),0,ROUNDDOWN(a_9_m*(FLOOR(historie[[#This Row],[Oštěp]]*VLOOKUP(historie[[#This Row],[Veteran]],Veteran,10,FALSE),0.01)-b_9_m)^c_9_m,0))</f>
        <v>131</v>
      </c>
      <c r="AU32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2" s="80">
        <f t="shared" si="0"/>
        <v>1254</v>
      </c>
      <c r="AW32" s="62">
        <f t="array" ref="AW32">MAX(IF(historie[[Jméno a příjmení]:[Jméno a příjmení]]=A32,historie[[100m_body_v]:[100m_body_v]]))
+MAX(IF(historie[[Jméno a příjmení]:[Jméno a příjmení]]=A32,historie[[dálka_body_v]:[dálka_body_v]]))
+MAX(IF(historie[[Jméno a příjmení]:[Jméno a příjmení]]=A32,historie[[koule_body_v]:[koule_body_v]]))
+MAX(IF(historie[[Jméno a příjmení]:[Jméno a příjmení]]=A32,historie[[výška_body_v]:[výška_body_v]]))
+MAX(IF(historie[[Jméno a příjmení]:[Jméno a příjmení]]=A32,historie[[400m_body_v]:[400m_body_v]]))
+MAX(IF(historie[[Jméno a příjmení]:[Jméno a příjmení]]=A32,historie[[překážky_body_v]:[překážky_body_v]]))
+MAX(IF(historie[[Jméno a příjmení]:[Jméno a příjmení]]=A32,historie[[disk_body_v]:[disk_body_v]]))
+MAX(IF(historie[[Jméno a příjmení]:[Jméno a příjmení]]=A32,historie[[tyčka_body_v]:[tyčka_body_v]]))
+MAX(IF(historie[[Jméno a příjmení]:[Jméno a příjmení]]=A32,historie[[oštěp_body_v]:[oštěp_body_v]]))
+MAX(IF(historie[[Jméno a příjmení]:[Jméno a příjmení]]=A32,historie[[1500m_body_v]:[1500m_body_v]]))</f>
        <v>1322</v>
      </c>
    </row>
    <row r="33" spans="1:49" x14ac:dyDescent="0.2">
      <c r="A33" s="56" t="s">
        <v>117</v>
      </c>
      <c r="B33" s="56">
        <v>1960</v>
      </c>
      <c r="C33" s="57">
        <v>15.4</v>
      </c>
      <c r="D33" s="58">
        <v>143</v>
      </c>
      <c r="E33" s="59">
        <v>370</v>
      </c>
      <c r="F33" s="58">
        <v>159</v>
      </c>
      <c r="G33" s="57">
        <v>6.5</v>
      </c>
      <c r="H33" s="58">
        <v>278</v>
      </c>
      <c r="I33" s="59">
        <v>125</v>
      </c>
      <c r="J33" s="58">
        <v>218</v>
      </c>
      <c r="K33" s="57">
        <v>79</v>
      </c>
      <c r="L33" s="58">
        <v>11</v>
      </c>
      <c r="M33" s="57"/>
      <c r="N33" s="58">
        <v>0</v>
      </c>
      <c r="O33" s="57">
        <v>12.94</v>
      </c>
      <c r="P33" s="58">
        <v>143</v>
      </c>
      <c r="Q33" s="59"/>
      <c r="R33" s="58">
        <v>0</v>
      </c>
      <c r="S33" s="57">
        <v>17.8</v>
      </c>
      <c r="T33" s="58">
        <v>132</v>
      </c>
      <c r="U33" s="60"/>
      <c r="V33" s="58">
        <v>0</v>
      </c>
      <c r="W33" s="74">
        <v>1084</v>
      </c>
      <c r="X33" s="83">
        <v>1998</v>
      </c>
      <c r="Y33" s="77">
        <f>IF(historie[[#This Row],[Ročník]]&lt;&gt;0,historie[[#This Row],[Rok]]-historie[[#This Row],[Ročník]],"")</f>
        <v>38</v>
      </c>
      <c r="Z33" s="80">
        <f>IF(AND(historie[[#This Row],[Ročník]]&lt;&gt;"",FLOOR(historie[[#This Row],[Rok]]-historie[[#This Row],[Ročník]],5)&gt;=35),FLOOR(historie[[#This Row],[Rok]]-historie[[#This Row],[Ročník]],5),0)</f>
        <v>35</v>
      </c>
      <c r="AA33" s="61">
        <f>IF(OR(historie[[#This Row],[100m]]&gt;b_1_m-k_1_m*měření,historie[[#This Row],[100m]]=""),0,ROUNDDOWN(a_1_m*(b_1_m-k_1_m*měření-historie[[#This Row],[100m]])^c_1_m,0))</f>
        <v>120</v>
      </c>
      <c r="AB33" s="61">
        <f>IF(OR(historie[[#This Row],[Dálka]]&lt;b_2_m,historie[[#This Row],[Dálka]]=""),0,ROUNDDOWN(a_2_m*(historie[[#This Row],[Dálka]]-b_2_m)^c_2_m,0))</f>
        <v>159</v>
      </c>
      <c r="AC33" s="61">
        <f>IF(OR(historie[[#This Row],[Koule]]&lt;b_3_m,historie[[#This Row],[Koule]]=""),0,ROUNDDOWN(a_3_m*(historie[[#This Row],[Koule]]-b_3_m)^c_3_m,0))</f>
        <v>278</v>
      </c>
      <c r="AD33" s="61">
        <f>IF(OR(historie[[#This Row],[Výška]]&lt;b_4_m,historie[[#This Row],[Výška]]=""),0,ROUNDDOWN(a_4_m*(historie[[#This Row],[Výška]]-b_4_m)^c_4_m,0))</f>
        <v>218</v>
      </c>
      <c r="AE33" s="61">
        <f>IF(OR(historie[[#This Row],[400m]]&gt;b_5_m-k_5_m*měření,historie[[#This Row],[400m]]=""),0,ROUNDDOWN(a_5_m*(b_5_m-k_5_m*měření-historie[[#This Row],[400m]])^c_5_m,0))</f>
        <v>10</v>
      </c>
      <c r="AF33" s="61">
        <f>IF(OR(historie[[#This Row],[Překážky]]&gt;b_6_m-k_6_m*měření,historie[[#This Row],[Překážky]]=""),0,ROUNDDOWN(a_6_m*(b_6_m-k_6_m*měření-historie[[#This Row],[Překážky]])^c_6_m,0))</f>
        <v>0</v>
      </c>
      <c r="AG33" s="61">
        <f>IF(OR(historie[[#This Row],[Disk]]&lt;b_7_m,historie[[#This Row],[Disk]]=""),0,ROUNDDOWN(a_7_m*(historie[[#This Row],[Disk]]-b_7_m)^c_7_m,0))</f>
        <v>143</v>
      </c>
      <c r="AH33" s="61">
        <f>IF(OR(historie[[#This Row],[Tyčka]]&lt;b_8_m,historie[[#This Row],[Tyčka]]=""),0,ROUNDDOWN(a_8_m*(historie[[#This Row],[Tyčka]]-b_8_m)^c_8_m,0))</f>
        <v>0</v>
      </c>
      <c r="AI33" s="61">
        <f>IF(OR(historie[[#This Row],[Oštěp]]&lt;b_9_m,historie[[#This Row],[Oštěp]]=""),0,ROUNDDOWN(a_9_m*(historie[[#This Row],[Oštěp]]-b_9_m)^c_9_m,0))</f>
        <v>132</v>
      </c>
      <c r="AJ33" s="61">
        <f>IF(OR(historie[[#This Row],[1500m]]*24*60*60&gt;b_10_m,historie[[#This Row],[1500m]]=""),0,ROUNDDOWN(a_10_m*(b_10_m-historie[[#This Row],[1500m]]*24*60*60)^c_10_m,0))</f>
        <v>0</v>
      </c>
      <c r="AK3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1060</v>
      </c>
      <c r="AL3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139</v>
      </c>
      <c r="AM33" s="61">
        <f>IF(OR(historie[[#This Row],[Dálka]]&lt;b_2_m,historie[[#This Row],[Dálka]]=""),0,ROUNDDOWN(a_2_m*(ROUND(historie[[#This Row],[Dálka]]*VLOOKUP(historie[[#This Row],[Veteran]],Veteran,3,FALSE),0)-b_2_m)^c_2_m,0))</f>
        <v>177</v>
      </c>
      <c r="AN33" s="61">
        <f>IF(OR(historie[[#This Row],[Koule]]&lt;b_3_m,historie[[#This Row],[Koule]]=""),0,ROUNDDOWN(a_3_m*(FLOOR(historie[[#This Row],[Koule]]*VLOOKUP(historie[[#This Row],[Veteran]],Veteran,4,FALSE),0.01)-b_3_m)^c_3_m,0))</f>
        <v>292</v>
      </c>
      <c r="AO33" s="61">
        <f>IF(OR(historie[[#This Row],[Výška]]&lt;b_4_m,historie[[#This Row],[Výška]]=""),0,ROUNDDOWN(a_4_m*(ROUND(historie[[#This Row],[Výška]]*VLOOKUP(historie[[#This Row],[Veteran]],Veteran,5,FALSE),0)-b_4_m)^c_4_m,0))</f>
        <v>237</v>
      </c>
      <c r="AP3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34</v>
      </c>
      <c r="AQ3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3" s="61">
        <f>IF(OR(historie[[#This Row],[Disk]]&lt;b_7_m,historie[[#This Row],[Disk]]=""),0,ROUNDDOWN(a_7_m*(FLOOR(historie[[#This Row],[Disk]]*VLOOKUP(historie[[#This Row],[Veteran]],Veteran,8,FALSE),0.01)-b_7_m)^c_7_m,0))</f>
        <v>146</v>
      </c>
      <c r="AS33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3" s="61">
        <f>IF(OR(historie[[#This Row],[Oštěp]]&lt;b_9_m,historie[[#This Row],[Oštěp]]=""),0,ROUNDDOWN(a_9_m*(FLOOR(historie[[#This Row],[Oštěp]]*VLOOKUP(historie[[#This Row],[Veteran]],Veteran,10,FALSE),0.01)-b_9_m)^c_9_m,0))</f>
        <v>135</v>
      </c>
      <c r="AU33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3" s="80">
        <f t="shared" si="0"/>
        <v>1160</v>
      </c>
      <c r="AW33" s="62">
        <f t="array" ref="AW33">MAX(IF(historie[[Jméno a příjmení]:[Jméno a příjmení]]=A33,historie[[100m_body_v]:[100m_body_v]]))
+MAX(IF(historie[[Jméno a příjmení]:[Jméno a příjmení]]=A33,historie[[dálka_body_v]:[dálka_body_v]]))
+MAX(IF(historie[[Jméno a příjmení]:[Jméno a příjmení]]=A33,historie[[koule_body_v]:[koule_body_v]]))
+MAX(IF(historie[[Jméno a příjmení]:[Jméno a příjmení]]=A33,historie[[výška_body_v]:[výška_body_v]]))
+MAX(IF(historie[[Jméno a příjmení]:[Jméno a příjmení]]=A33,historie[[400m_body_v]:[400m_body_v]]))
+MAX(IF(historie[[Jméno a příjmení]:[Jméno a příjmení]]=A33,historie[[překážky_body_v]:[překážky_body_v]]))
+MAX(IF(historie[[Jméno a příjmení]:[Jméno a příjmení]]=A33,historie[[disk_body_v]:[disk_body_v]]))
+MAX(IF(historie[[Jméno a příjmení]:[Jméno a příjmení]]=A33,historie[[tyčka_body_v]:[tyčka_body_v]]))
+MAX(IF(historie[[Jméno a příjmení]:[Jméno a příjmení]]=A33,historie[[oštěp_body_v]:[oštěp_body_v]]))
+MAX(IF(historie[[Jméno a příjmení]:[Jméno a příjmení]]=A33,historie[[1500m_body_v]:[1500m_body_v]]))</f>
        <v>1322</v>
      </c>
    </row>
    <row r="34" spans="1:49" x14ac:dyDescent="0.2">
      <c r="A34" s="122" t="s">
        <v>222</v>
      </c>
      <c r="B34" s="122">
        <v>1974</v>
      </c>
      <c r="C34" s="118">
        <v>15.3</v>
      </c>
      <c r="D34" s="119">
        <v>251</v>
      </c>
      <c r="E34" s="115">
        <v>343</v>
      </c>
      <c r="F34" s="119">
        <v>199</v>
      </c>
      <c r="G34" s="118">
        <v>7.25</v>
      </c>
      <c r="H34" s="119">
        <v>408</v>
      </c>
      <c r="I34" s="115">
        <v>120</v>
      </c>
      <c r="J34" s="119">
        <v>263</v>
      </c>
      <c r="K34" s="118">
        <v>79.14</v>
      </c>
      <c r="L34" s="119">
        <v>102</v>
      </c>
      <c r="M34" s="118"/>
      <c r="N34" s="119">
        <v>0</v>
      </c>
      <c r="O34" s="118">
        <v>18.260000000000002</v>
      </c>
      <c r="P34" s="119">
        <v>310</v>
      </c>
      <c r="Q34" s="115"/>
      <c r="R34" s="119">
        <v>0</v>
      </c>
      <c r="S34" s="118">
        <v>22.48</v>
      </c>
      <c r="T34" s="119">
        <v>248</v>
      </c>
      <c r="U34" s="120">
        <v>4.8506944444444448E-3</v>
      </c>
      <c r="V34" s="119">
        <v>180</v>
      </c>
      <c r="W34" s="74">
        <v>1961</v>
      </c>
      <c r="X34" s="83">
        <v>2021</v>
      </c>
      <c r="Y34" s="80">
        <f>IF(historie[[#This Row],[Ročník]]&lt;&gt;0,historie[[#This Row],[Rok]]-historie[[#This Row],[Ročník]],"")</f>
        <v>47</v>
      </c>
      <c r="Z34" s="80">
        <f>IF(AND(historie[[#This Row],[Ročník]]&lt;&gt;"",FLOOR(historie[[#This Row],[Rok]]-historie[[#This Row],[Ročník]],5)&gt;=35),FLOOR(historie[[#This Row],[Rok]]-historie[[#This Row],[Ročník]],5),0)</f>
        <v>45</v>
      </c>
      <c r="AA34" s="121">
        <f>IF(OR(historie[[#This Row],[100m]]&gt;b_1_m-k_1_m*měření,historie[[#This Row],[100m]]=""),0,ROUNDDOWN(a_1_m*(b_1_m-k_1_m*měření-historie[[#This Row],[100m]])^c_1_m,0))</f>
        <v>129</v>
      </c>
      <c r="AB34" s="121">
        <f>IF(OR(historie[[#This Row],[Dálka]]&lt;b_2_m,historie[[#This Row],[Dálka]]=""),0,ROUNDDOWN(a_2_m*(historie[[#This Row],[Dálka]]-b_2_m)^c_2_m,0))</f>
        <v>121</v>
      </c>
      <c r="AC34" s="121">
        <f>IF(OR(historie[[#This Row],[Koule]]&lt;b_3_m,historie[[#This Row],[Koule]]=""),0,ROUNDDOWN(a_3_m*(historie[[#This Row],[Koule]]-b_3_m)^c_3_m,0))</f>
        <v>322</v>
      </c>
      <c r="AD34" s="121">
        <f>IF(OR(historie[[#This Row],[Výška]]&lt;b_4_m,historie[[#This Row],[Výška]]=""),0,ROUNDDOWN(a_4_m*(historie[[#This Row],[Výška]]-b_4_m)^c_4_m,0))</f>
        <v>188</v>
      </c>
      <c r="AE34" s="121">
        <f>IF(OR(historie[[#This Row],[400m]]&gt;b_5_m-k_5_m*měření,historie[[#This Row],[400m]]=""),0,ROUNDDOWN(a_5_m*(b_5_m-k_5_m*měření-historie[[#This Row],[400m]])^c_5_m,0))</f>
        <v>9</v>
      </c>
      <c r="AF34" s="121">
        <f>IF(OR(historie[[#This Row],[Překážky]]&gt;b_6_m-k_6_m*měření,historie[[#This Row],[Překážky]]=""),0,ROUNDDOWN(a_6_m*(b_6_m-k_6_m*měření-historie[[#This Row],[Překážky]])^c_6_m,0))</f>
        <v>0</v>
      </c>
      <c r="AG34" s="121">
        <f>IF(OR(historie[[#This Row],[Disk]]&lt;b_7_m,historie[[#This Row],[Disk]]=""),0,ROUNDDOWN(a_7_m*(historie[[#This Row],[Disk]]-b_7_m)^c_7_m,0))</f>
        <v>240</v>
      </c>
      <c r="AH34" s="121">
        <f>IF(OR(historie[[#This Row],[Tyčka]]&lt;b_8_m,historie[[#This Row],[Tyčka]]=""),0,ROUNDDOWN(a_8_m*(historie[[#This Row],[Tyčka]]-b_8_m)^c_8_m,0))</f>
        <v>0</v>
      </c>
      <c r="AI34" s="121">
        <f>IF(OR(historie[[#This Row],[Oštěp]]&lt;b_9_m,historie[[#This Row],[Oštěp]]=""),0,ROUNDDOWN(a_9_m*(historie[[#This Row],[Oštěp]]-b_9_m)^c_9_m,0))</f>
        <v>195</v>
      </c>
      <c r="AJ34" s="121">
        <f>IF(OR(historie[[#This Row],[1500m]]*24*60*60&gt;b_10_m,historie[[#This Row],[1500m]]=""),0,ROUNDDOWN(a_10_m*(b_10_m-historie[[#This Row],[1500m]]*24*60*60)^c_10_m,0))</f>
        <v>75</v>
      </c>
      <c r="AK3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1279</v>
      </c>
      <c r="AL34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251</v>
      </c>
      <c r="AM34" s="121">
        <f>IF(OR(historie[[#This Row],[Dálka]]&lt;b_2_m,historie[[#This Row],[Dálka]]=""),0,ROUNDDOWN(a_2_m*(ROUND(historie[[#This Row],[Dálka]]*VLOOKUP(historie[[#This Row],[Veteran]],Veteran,3,FALSE),0)-b_2_m)^c_2_m,0))</f>
        <v>199</v>
      </c>
      <c r="AN34" s="121">
        <f>IF(OR(historie[[#This Row],[Koule]]&lt;b_3_m,historie[[#This Row],[Koule]]=""),0,ROUNDDOWN(a_3_m*(FLOOR(historie[[#This Row],[Koule]]*VLOOKUP(historie[[#This Row],[Veteran]],Veteran,4,FALSE),0.01)-b_3_m)^c_3_m,0))</f>
        <v>408</v>
      </c>
      <c r="AO34" s="121">
        <f>IF(OR(historie[[#This Row],[Výška]]&lt;b_4_m,historie[[#This Row],[Výška]]=""),0,ROUNDDOWN(a_4_m*(ROUND(historie[[#This Row],[Výška]]*VLOOKUP(historie[[#This Row],[Veteran]],Veteran,5,FALSE),0)-b_4_m)^c_4_m,0))</f>
        <v>263</v>
      </c>
      <c r="AP34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102</v>
      </c>
      <c r="AQ34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4" s="121">
        <f>IF(OR(historie[[#This Row],[Disk]]&lt;b_7_m,historie[[#This Row],[Disk]]=""),0,ROUNDDOWN(a_7_m*(FLOOR(historie[[#This Row],[Disk]]*VLOOKUP(historie[[#This Row],[Veteran]],Veteran,8,FALSE),0.01)-b_7_m)^c_7_m,0))</f>
        <v>310</v>
      </c>
      <c r="AS34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34" s="121">
        <f>IF(OR(historie[[#This Row],[Oštěp]]&lt;b_9_m,historie[[#This Row],[Oštěp]]=""),0,ROUNDDOWN(a_9_m*(FLOOR(historie[[#This Row],[Oštěp]]*VLOOKUP(historie[[#This Row],[Veteran]],Veteran,10,FALSE),0.01)-b_9_m)^c_9_m,0))</f>
        <v>248</v>
      </c>
      <c r="AU34" s="121">
        <f>IF(OR(historie[[#This Row],[1500m]]*24*60*60&gt;b_10_m,historie[[#This Row],[1500m]]=""),0,ROUNDDOWN(a_10_m*(b_10_m-historie[[#This Row],[1500m]]*VLOOKUP(historie[[#This Row],[Veteran]],Veteran,11,FALSE)*24*60*60)^c_10_m,0))</f>
        <v>180</v>
      </c>
      <c r="AV34" s="80">
        <f t="shared" si="0"/>
        <v>1961</v>
      </c>
      <c r="AW34" s="121" cm="1">
        <f t="array" ref="AW34">MAX(IF(historie[[Jméno a příjmení]:[Jméno a příjmení]]=A34,historie[[100m_body_v]:[100m_body_v]]))
+MAX(IF(historie[[Jméno a příjmení]:[Jméno a příjmení]]=A34,historie[[dálka_body_v]:[dálka_body_v]]))
+MAX(IF(historie[[Jméno a příjmení]:[Jméno a příjmení]]=A34,historie[[koule_body_v]:[koule_body_v]]))
+MAX(IF(historie[[Jméno a příjmení]:[Jméno a příjmení]]=A34,historie[[výška_body_v]:[výška_body_v]]))
+MAX(IF(historie[[Jméno a příjmení]:[Jméno a příjmení]]=A34,historie[[400m_body_v]:[400m_body_v]]))
+MAX(IF(historie[[Jméno a příjmení]:[Jméno a příjmení]]=A34,historie[[překážky_body_v]:[překážky_body_v]]))
+MAX(IF(historie[[Jméno a příjmení]:[Jméno a příjmení]]=A34,historie[[disk_body_v]:[disk_body_v]]))
+MAX(IF(historie[[Jméno a příjmení]:[Jméno a příjmení]]=A34,historie[[tyčka_body_v]:[tyčka_body_v]]))
+MAX(IF(historie[[Jméno a příjmení]:[Jméno a příjmení]]=A34,historie[[oštěp_body_v]:[oštěp_body_v]]))
+MAX(IF(historie[[Jméno a příjmení]:[Jméno a příjmení]]=A34,historie[[1500m_body_v]:[1500m_body_v]]))</f>
        <v>1961</v>
      </c>
    </row>
    <row r="35" spans="1:49" x14ac:dyDescent="0.2">
      <c r="A35" s="56" t="s">
        <v>109</v>
      </c>
      <c r="B35" s="56">
        <v>1966</v>
      </c>
      <c r="C35" s="57">
        <v>13.62</v>
      </c>
      <c r="D35" s="58">
        <v>332</v>
      </c>
      <c r="E35" s="59">
        <v>472</v>
      </c>
      <c r="F35" s="58">
        <v>330</v>
      </c>
      <c r="G35" s="57">
        <v>8.83</v>
      </c>
      <c r="H35" s="58">
        <v>416</v>
      </c>
      <c r="I35" s="59">
        <v>135</v>
      </c>
      <c r="J35" s="58">
        <v>283</v>
      </c>
      <c r="K35" s="57">
        <v>68.400000000000006</v>
      </c>
      <c r="L35" s="58">
        <v>170</v>
      </c>
      <c r="M35" s="57"/>
      <c r="N35" s="58">
        <v>0</v>
      </c>
      <c r="O35" s="57">
        <v>20.92</v>
      </c>
      <c r="P35" s="58">
        <v>289</v>
      </c>
      <c r="Q35" s="59">
        <v>140</v>
      </c>
      <c r="R35" s="58">
        <v>40</v>
      </c>
      <c r="S35" s="57">
        <v>29.64</v>
      </c>
      <c r="T35" s="58">
        <v>294</v>
      </c>
      <c r="U35" s="60">
        <v>3.645833333333333E-3</v>
      </c>
      <c r="V35" s="58">
        <v>476</v>
      </c>
      <c r="W35" s="74">
        <v>2630</v>
      </c>
      <c r="X35" s="83">
        <v>2003</v>
      </c>
      <c r="Y35" s="77">
        <f>IF(historie[[#This Row],[Ročník]]&lt;&gt;0,historie[[#This Row],[Rok]]-historie[[#This Row],[Ročník]],"")</f>
        <v>37</v>
      </c>
      <c r="Z35" s="80">
        <f>IF(AND(historie[[#This Row],[Ročník]]&lt;&gt;"",FLOOR(historie[[#This Row],[Rok]]-historie[[#This Row],[Ročník]],5)&gt;=35),FLOOR(historie[[#This Row],[Rok]]-historie[[#This Row],[Ročník]],5),0)</f>
        <v>35</v>
      </c>
      <c r="AA35" s="61">
        <f>IF(OR(historie[[#This Row],[100m]]&gt;b_1_m-k_1_m*měření,historie[[#This Row],[100m]]=""),0,ROUNDDOWN(a_1_m*(b_1_m-k_1_m*měření-historie[[#This Row],[100m]])^c_1_m,0))</f>
        <v>332</v>
      </c>
      <c r="AB35" s="61">
        <f>IF(OR(historie[[#This Row],[Dálka]]&lt;b_2_m,historie[[#This Row],[Dálka]]=""),0,ROUNDDOWN(a_2_m*(historie[[#This Row],[Dálka]]-b_2_m)^c_2_m,0))</f>
        <v>330</v>
      </c>
      <c r="AC35" s="61">
        <f>IF(OR(historie[[#This Row],[Koule]]&lt;b_3_m,historie[[#This Row],[Koule]]=""),0,ROUNDDOWN(a_3_m*(historie[[#This Row],[Koule]]-b_3_m)^c_3_m,0))</f>
        <v>416</v>
      </c>
      <c r="AD35" s="61">
        <f>IF(OR(historie[[#This Row],[Výška]]&lt;b_4_m,historie[[#This Row],[Výška]]=""),0,ROUNDDOWN(a_4_m*(historie[[#This Row],[Výška]]-b_4_m)^c_4_m,0))</f>
        <v>283</v>
      </c>
      <c r="AE35" s="61">
        <f>IF(OR(historie[[#This Row],[400m]]&gt;b_5_m-k_5_m*měření,historie[[#This Row],[400m]]=""),0,ROUNDDOWN(a_5_m*(b_5_m-k_5_m*měření-historie[[#This Row],[400m]])^c_5_m,0))</f>
        <v>170</v>
      </c>
      <c r="AF35" s="61">
        <f>IF(OR(historie[[#This Row],[Překážky]]&gt;b_6_m-k_6_m*měření,historie[[#This Row],[Překážky]]=""),0,ROUNDDOWN(a_6_m*(b_6_m-k_6_m*měření-historie[[#This Row],[Překážky]])^c_6_m,0))</f>
        <v>0</v>
      </c>
      <c r="AG35" s="61">
        <f>IF(OR(historie[[#This Row],[Disk]]&lt;b_7_m,historie[[#This Row],[Disk]]=""),0,ROUNDDOWN(a_7_m*(historie[[#This Row],[Disk]]-b_7_m)^c_7_m,0))</f>
        <v>289</v>
      </c>
      <c r="AH35" s="61">
        <f>IF(OR(historie[[#This Row],[Tyčka]]&lt;b_8_m,historie[[#This Row],[Tyčka]]=""),0,ROUNDDOWN(a_8_m*(historie[[#This Row],[Tyčka]]-b_8_m)^c_8_m,0))</f>
        <v>40</v>
      </c>
      <c r="AI35" s="61">
        <f>IF(OR(historie[[#This Row],[Oštěp]]&lt;b_9_m,historie[[#This Row],[Oštěp]]=""),0,ROUNDDOWN(a_9_m*(historie[[#This Row],[Oštěp]]-b_9_m)^c_9_m,0))</f>
        <v>294</v>
      </c>
      <c r="AJ35" s="61">
        <f>IF(OR(historie[[#This Row],[1500m]]*24*60*60&gt;b_10_m,historie[[#This Row],[1500m]]=""),0,ROUNDDOWN(a_10_m*(b_10_m-historie[[#This Row],[1500m]]*24*60*60)^c_10_m,0))</f>
        <v>476</v>
      </c>
      <c r="AK3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2630</v>
      </c>
      <c r="AL3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357</v>
      </c>
      <c r="AM35" s="61">
        <f>IF(OR(historie[[#This Row],[Dálka]]&lt;b_2_m,historie[[#This Row],[Dálka]]=""),0,ROUNDDOWN(a_2_m*(ROUND(historie[[#This Row],[Dálka]]*VLOOKUP(historie[[#This Row],[Veteran]],Veteran,3,FALSE),0)-b_2_m)^c_2_m,0))</f>
        <v>358</v>
      </c>
      <c r="AN35" s="61">
        <f>IF(OR(historie[[#This Row],[Koule]]&lt;b_3_m,historie[[#This Row],[Koule]]=""),0,ROUNDDOWN(a_3_m*(FLOOR(historie[[#This Row],[Koule]]*VLOOKUP(historie[[#This Row],[Veteran]],Veteran,4,FALSE),0.01)-b_3_m)^c_3_m,0))</f>
        <v>435</v>
      </c>
      <c r="AO35" s="61">
        <f>IF(OR(historie[[#This Row],[Výška]]&lt;b_4_m,historie[[#This Row],[Výška]]=""),0,ROUNDDOWN(a_4_m*(ROUND(historie[[#This Row],[Výška]]*VLOOKUP(historie[[#This Row],[Veteran]],Veteran,5,FALSE),0)-b_4_m)^c_4_m,0))</f>
        <v>310</v>
      </c>
      <c r="AP3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227</v>
      </c>
      <c r="AQ3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5" s="61">
        <f>IF(OR(historie[[#This Row],[Disk]]&lt;b_7_m,historie[[#This Row],[Disk]]=""),0,ROUNDDOWN(a_7_m*(FLOOR(historie[[#This Row],[Disk]]*VLOOKUP(historie[[#This Row],[Veteran]],Veteran,8,FALSE),0.01)-b_7_m)^c_7_m,0))</f>
        <v>295</v>
      </c>
      <c r="AS35" s="61">
        <f>IF(OR(historie[[#This Row],[Tyčka]]&lt;b_8_m,historie[[#This Row],[Tyčka]]=""),0,ROUNDDOWN(a_8_m*(ROUND(historie[[#This Row],[Tyčka]]*VLOOKUP(historie[[#This Row],[Veteran]],Veteran,9,FALSE),0)-b_8_m)^c_8_m,0))</f>
        <v>43</v>
      </c>
      <c r="AT35" s="61">
        <f>IF(OR(historie[[#This Row],[Oštěp]]&lt;b_9_m,historie[[#This Row],[Oštěp]]=""),0,ROUNDDOWN(a_9_m*(FLOOR(historie[[#This Row],[Oštěp]]*VLOOKUP(historie[[#This Row],[Veteran]],Veteran,10,FALSE),0.01)-b_9_m)^c_9_m,0))</f>
        <v>299</v>
      </c>
      <c r="AU35" s="61">
        <f>IF(OR(historie[[#This Row],[1500m]]*24*60*60&gt;b_10_m,historie[[#This Row],[1500m]]=""),0,ROUNDDOWN(a_10_m*(b_10_m-historie[[#This Row],[1500m]]*VLOOKUP(historie[[#This Row],[Veteran]],Veteran,11,FALSE)*24*60*60)^c_10_m,0))</f>
        <v>491</v>
      </c>
      <c r="AV35" s="80">
        <f t="shared" si="0"/>
        <v>2815</v>
      </c>
      <c r="AW35" s="62">
        <f t="array" ref="AW35">MAX(IF(historie[[Jméno a příjmení]:[Jméno a příjmení]]=A35,historie[[100m_body_v]:[100m_body_v]]))
+MAX(IF(historie[[Jméno a příjmení]:[Jméno a příjmení]]=A35,historie[[dálka_body_v]:[dálka_body_v]]))
+MAX(IF(historie[[Jméno a příjmení]:[Jméno a příjmení]]=A35,historie[[koule_body_v]:[koule_body_v]]))
+MAX(IF(historie[[Jméno a příjmení]:[Jméno a příjmení]]=A35,historie[[výška_body_v]:[výška_body_v]]))
+MAX(IF(historie[[Jméno a příjmení]:[Jméno a příjmení]]=A35,historie[[400m_body_v]:[400m_body_v]]))
+MAX(IF(historie[[Jméno a příjmení]:[Jméno a příjmení]]=A35,historie[[překážky_body_v]:[překážky_body_v]]))
+MAX(IF(historie[[Jméno a příjmení]:[Jméno a příjmení]]=A35,historie[[disk_body_v]:[disk_body_v]]))
+MAX(IF(historie[[Jméno a příjmení]:[Jméno a příjmení]]=A35,historie[[tyčka_body_v]:[tyčka_body_v]]))
+MAX(IF(historie[[Jméno a příjmení]:[Jméno a příjmení]]=A35,historie[[oštěp_body_v]:[oštěp_body_v]]))
+MAX(IF(historie[[Jméno a příjmení]:[Jméno a příjmení]]=A35,historie[[1500m_body_v]:[1500m_body_v]]))</f>
        <v>3179</v>
      </c>
    </row>
    <row r="36" spans="1:49" x14ac:dyDescent="0.2">
      <c r="A36" s="56" t="s">
        <v>109</v>
      </c>
      <c r="B36" s="56">
        <v>1966</v>
      </c>
      <c r="C36" s="57">
        <v>13.53</v>
      </c>
      <c r="D36" s="58">
        <v>335</v>
      </c>
      <c r="E36" s="59">
        <v>444</v>
      </c>
      <c r="F36" s="58">
        <v>280</v>
      </c>
      <c r="G36" s="57">
        <v>8.82</v>
      </c>
      <c r="H36" s="58">
        <v>415</v>
      </c>
      <c r="I36" s="59">
        <v>135</v>
      </c>
      <c r="J36" s="58">
        <v>283</v>
      </c>
      <c r="K36" s="57">
        <v>66</v>
      </c>
      <c r="L36" s="58">
        <v>228</v>
      </c>
      <c r="M36" s="57"/>
      <c r="N36" s="58">
        <v>0</v>
      </c>
      <c r="O36" s="57">
        <v>22.85</v>
      </c>
      <c r="P36" s="58">
        <v>326</v>
      </c>
      <c r="Q36" s="59">
        <v>150</v>
      </c>
      <c r="R36" s="58">
        <v>54</v>
      </c>
      <c r="S36" s="57">
        <v>30.1</v>
      </c>
      <c r="T36" s="58">
        <v>301</v>
      </c>
      <c r="U36" s="60">
        <v>3.5648148148148154E-3</v>
      </c>
      <c r="V36" s="58">
        <v>513</v>
      </c>
      <c r="W36" s="74">
        <v>2735</v>
      </c>
      <c r="X36" s="83">
        <v>2002</v>
      </c>
      <c r="Y36" s="77">
        <f>IF(historie[[#This Row],[Ročník]]&lt;&gt;0,historie[[#This Row],[Rok]]-historie[[#This Row],[Ročník]],"")</f>
        <v>36</v>
      </c>
      <c r="Z36" s="80">
        <f>IF(AND(historie[[#This Row],[Ročník]]&lt;&gt;"",FLOOR(historie[[#This Row],[Rok]]-historie[[#This Row],[Ročník]],5)&gt;=35),FLOOR(historie[[#This Row],[Rok]]-historie[[#This Row],[Ročník]],5),0)</f>
        <v>35</v>
      </c>
      <c r="AA36" s="61">
        <f>IF(OR(historie[[#This Row],[100m]]&gt;b_1_m-k_1_m*měření,historie[[#This Row],[100m]]=""),0,ROUNDDOWN(a_1_m*(b_1_m-k_1_m*měření-historie[[#This Row],[100m]])^c_1_m,0))</f>
        <v>346</v>
      </c>
      <c r="AB36" s="61">
        <f>IF(OR(historie[[#This Row],[Dálka]]&lt;b_2_m,historie[[#This Row],[Dálka]]=""),0,ROUNDDOWN(a_2_m*(historie[[#This Row],[Dálka]]-b_2_m)^c_2_m,0))</f>
        <v>280</v>
      </c>
      <c r="AC36" s="61">
        <f>IF(OR(historie[[#This Row],[Koule]]&lt;b_3_m,historie[[#This Row],[Koule]]=""),0,ROUNDDOWN(a_3_m*(historie[[#This Row],[Koule]]-b_3_m)^c_3_m,0))</f>
        <v>415</v>
      </c>
      <c r="AD36" s="61">
        <f>IF(OR(historie[[#This Row],[Výška]]&lt;b_4_m,historie[[#This Row],[Výška]]=""),0,ROUNDDOWN(a_4_m*(historie[[#This Row],[Výška]]-b_4_m)^c_4_m,0))</f>
        <v>283</v>
      </c>
      <c r="AE36" s="61">
        <f>IF(OR(historie[[#This Row],[400m]]&gt;b_5_m-k_5_m*měření,historie[[#This Row],[400m]]=""),0,ROUNDDOWN(a_5_m*(b_5_m-k_5_m*měření-historie[[#This Row],[400m]])^c_5_m,0))</f>
        <v>228</v>
      </c>
      <c r="AF36" s="61">
        <f>IF(OR(historie[[#This Row],[Překážky]]&gt;b_6_m-k_6_m*měření,historie[[#This Row],[Překážky]]=""),0,ROUNDDOWN(a_6_m*(b_6_m-k_6_m*měření-historie[[#This Row],[Překážky]])^c_6_m,0))</f>
        <v>0</v>
      </c>
      <c r="AG36" s="61">
        <f>IF(OR(historie[[#This Row],[Disk]]&lt;b_7_m,historie[[#This Row],[Disk]]=""),0,ROUNDDOWN(a_7_m*(historie[[#This Row],[Disk]]-b_7_m)^c_7_m,0))</f>
        <v>326</v>
      </c>
      <c r="AH36" s="61">
        <f>IF(OR(historie[[#This Row],[Tyčka]]&lt;b_8_m,historie[[#This Row],[Tyčka]]=""),0,ROUNDDOWN(a_8_m*(historie[[#This Row],[Tyčka]]-b_8_m)^c_8_m,0))</f>
        <v>54</v>
      </c>
      <c r="AI36" s="61">
        <f>IF(OR(historie[[#This Row],[Oštěp]]&lt;b_9_m,historie[[#This Row],[Oštěp]]=""),0,ROUNDDOWN(a_9_m*(historie[[#This Row],[Oštěp]]-b_9_m)^c_9_m,0))</f>
        <v>301</v>
      </c>
      <c r="AJ36" s="61">
        <f>IF(OR(historie[[#This Row],[1500m]]*24*60*60&gt;b_10_m,historie[[#This Row],[1500m]]=""),0,ROUNDDOWN(a_10_m*(b_10_m-historie[[#This Row],[1500m]]*24*60*60)^c_10_m,0))</f>
        <v>515</v>
      </c>
      <c r="AK3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2748</v>
      </c>
      <c r="AL3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371</v>
      </c>
      <c r="AM36" s="61">
        <f>IF(OR(historie[[#This Row],[Dálka]]&lt;b_2_m,historie[[#This Row],[Dálka]]=""),0,ROUNDDOWN(a_2_m*(ROUND(historie[[#This Row],[Dálka]]*VLOOKUP(historie[[#This Row],[Veteran]],Veteran,3,FALSE),0)-b_2_m)^c_2_m,0))</f>
        <v>304</v>
      </c>
      <c r="AN36" s="61">
        <f>IF(OR(historie[[#This Row],[Koule]]&lt;b_3_m,historie[[#This Row],[Koule]]=""),0,ROUNDDOWN(a_3_m*(FLOOR(historie[[#This Row],[Koule]]*VLOOKUP(historie[[#This Row],[Veteran]],Veteran,4,FALSE),0.01)-b_3_m)^c_3_m,0))</f>
        <v>434</v>
      </c>
      <c r="AO36" s="61">
        <f>IF(OR(historie[[#This Row],[Výška]]&lt;b_4_m,historie[[#This Row],[Výška]]=""),0,ROUNDDOWN(a_4_m*(ROUND(historie[[#This Row],[Výška]]*VLOOKUP(historie[[#This Row],[Veteran]],Veteran,5,FALSE),0)-b_4_m)^c_4_m,0))</f>
        <v>310</v>
      </c>
      <c r="AP3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291</v>
      </c>
      <c r="AQ3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6" s="61">
        <f>IF(OR(historie[[#This Row],[Disk]]&lt;b_7_m,historie[[#This Row],[Disk]]=""),0,ROUNDDOWN(a_7_m*(FLOOR(historie[[#This Row],[Disk]]*VLOOKUP(historie[[#This Row],[Veteran]],Veteran,8,FALSE),0.01)-b_7_m)^c_7_m,0))</f>
        <v>332</v>
      </c>
      <c r="AS36" s="61">
        <f>IF(OR(historie[[#This Row],[Tyčka]]&lt;b_8_m,historie[[#This Row],[Tyčka]]=""),0,ROUNDDOWN(a_8_m*(ROUND(historie[[#This Row],[Tyčka]]*VLOOKUP(historie[[#This Row],[Veteran]],Veteran,9,FALSE),0)-b_8_m)^c_8_m,0))</f>
        <v>59</v>
      </c>
      <c r="AT36" s="61">
        <f>IF(OR(historie[[#This Row],[Oštěp]]&lt;b_9_m,historie[[#This Row],[Oštěp]]=""),0,ROUNDDOWN(a_9_m*(FLOOR(historie[[#This Row],[Oštěp]]*VLOOKUP(historie[[#This Row],[Veteran]],Veteran,10,FALSE),0.01)-b_9_m)^c_9_m,0))</f>
        <v>306</v>
      </c>
      <c r="AU36" s="61">
        <f>IF(OR(historie[[#This Row],[1500m]]*24*60*60&gt;b_10_m,historie[[#This Row],[1500m]]=""),0,ROUNDDOWN(a_10_m*(b_10_m-historie[[#This Row],[1500m]]*VLOOKUP(historie[[#This Row],[Veteran]],Veteran,11,FALSE)*24*60*60)^c_10_m,0))</f>
        <v>529</v>
      </c>
      <c r="AV36" s="80">
        <f t="shared" si="0"/>
        <v>2936</v>
      </c>
      <c r="AW36" s="62">
        <f t="array" ref="AW36">MAX(IF(historie[[Jméno a příjmení]:[Jméno a příjmení]]=A36,historie[[100m_body_v]:[100m_body_v]]))
+MAX(IF(historie[[Jméno a příjmení]:[Jméno a příjmení]]=A36,historie[[dálka_body_v]:[dálka_body_v]]))
+MAX(IF(historie[[Jméno a příjmení]:[Jméno a příjmení]]=A36,historie[[koule_body_v]:[koule_body_v]]))
+MAX(IF(historie[[Jméno a příjmení]:[Jméno a příjmení]]=A36,historie[[výška_body_v]:[výška_body_v]]))
+MAX(IF(historie[[Jméno a příjmení]:[Jméno a příjmení]]=A36,historie[[400m_body_v]:[400m_body_v]]))
+MAX(IF(historie[[Jméno a příjmení]:[Jméno a příjmení]]=A36,historie[[překážky_body_v]:[překážky_body_v]]))
+MAX(IF(historie[[Jméno a příjmení]:[Jméno a příjmení]]=A36,historie[[disk_body_v]:[disk_body_v]]))
+MAX(IF(historie[[Jméno a příjmení]:[Jméno a příjmení]]=A36,historie[[tyčka_body_v]:[tyčka_body_v]]))
+MAX(IF(historie[[Jméno a příjmení]:[Jméno a příjmení]]=A36,historie[[oštěp_body_v]:[oštěp_body_v]]))
+MAX(IF(historie[[Jméno a příjmení]:[Jméno a příjmení]]=A36,historie[[1500m_body_v]:[1500m_body_v]]))</f>
        <v>3179</v>
      </c>
    </row>
    <row r="37" spans="1:49" x14ac:dyDescent="0.2">
      <c r="A37" s="56" t="s">
        <v>109</v>
      </c>
      <c r="B37" s="56">
        <v>1966</v>
      </c>
      <c r="C37" s="57">
        <v>13.9</v>
      </c>
      <c r="D37" s="58">
        <v>293</v>
      </c>
      <c r="E37" s="59">
        <v>459</v>
      </c>
      <c r="F37" s="58">
        <v>306</v>
      </c>
      <c r="G37" s="57">
        <v>8.76</v>
      </c>
      <c r="H37" s="58">
        <v>411</v>
      </c>
      <c r="I37" s="59">
        <v>140</v>
      </c>
      <c r="J37" s="58">
        <v>317</v>
      </c>
      <c r="K37" s="57">
        <v>67.400000000000006</v>
      </c>
      <c r="L37" s="58">
        <v>193</v>
      </c>
      <c r="M37" s="57"/>
      <c r="N37" s="58">
        <v>0</v>
      </c>
      <c r="O37" s="57">
        <v>21.97</v>
      </c>
      <c r="P37" s="58">
        <v>309</v>
      </c>
      <c r="Q37" s="59"/>
      <c r="R37" s="58">
        <v>0</v>
      </c>
      <c r="S37" s="57">
        <v>34.25</v>
      </c>
      <c r="T37" s="58">
        <v>359</v>
      </c>
      <c r="U37" s="60">
        <v>3.5532407407407405E-3</v>
      </c>
      <c r="V37" s="58">
        <v>520</v>
      </c>
      <c r="W37" s="74">
        <v>2708</v>
      </c>
      <c r="X37" s="83">
        <v>2001</v>
      </c>
      <c r="Y37" s="77">
        <f>IF(historie[[#This Row],[Ročník]]&lt;&gt;0,historie[[#This Row],[Rok]]-historie[[#This Row],[Ročník]],"")</f>
        <v>35</v>
      </c>
      <c r="Z37" s="80">
        <f>IF(AND(historie[[#This Row],[Ročník]]&lt;&gt;"",FLOOR(historie[[#This Row],[Rok]]-historie[[#This Row],[Ročník]],5)&gt;=35),FLOOR(historie[[#This Row],[Rok]]-historie[[#This Row],[Ročník]],5),0)</f>
        <v>35</v>
      </c>
      <c r="AA37" s="61">
        <f>IF(OR(historie[[#This Row],[100m]]&gt;b_1_m-k_1_m*měření,historie[[#This Row],[100m]]=""),0,ROUNDDOWN(a_1_m*(b_1_m-k_1_m*měření-historie[[#This Row],[100m]])^c_1_m,0))</f>
        <v>293</v>
      </c>
      <c r="AB37" s="61">
        <f>IF(OR(historie[[#This Row],[Dálka]]&lt;b_2_m,historie[[#This Row],[Dálka]]=""),0,ROUNDDOWN(a_2_m*(historie[[#This Row],[Dálka]]-b_2_m)^c_2_m,0))</f>
        <v>306</v>
      </c>
      <c r="AC37" s="61">
        <f>IF(OR(historie[[#This Row],[Koule]]&lt;b_3_m,historie[[#This Row],[Koule]]=""),0,ROUNDDOWN(a_3_m*(historie[[#This Row],[Koule]]-b_3_m)^c_3_m,0))</f>
        <v>411</v>
      </c>
      <c r="AD37" s="61">
        <f>IF(OR(historie[[#This Row],[Výška]]&lt;b_4_m,historie[[#This Row],[Výška]]=""),0,ROUNDDOWN(a_4_m*(historie[[#This Row],[Výška]]-b_4_m)^c_4_m,0))</f>
        <v>317</v>
      </c>
      <c r="AE37" s="61">
        <f>IF(OR(historie[[#This Row],[400m]]&gt;b_5_m-k_5_m*měření,historie[[#This Row],[400m]]=""),0,ROUNDDOWN(a_5_m*(b_5_m-k_5_m*měření-historie[[#This Row],[400m]])^c_5_m,0))</f>
        <v>193</v>
      </c>
      <c r="AF37" s="61">
        <f>IF(OR(historie[[#This Row],[Překážky]]&gt;b_6_m-k_6_m*měření,historie[[#This Row],[Překážky]]=""),0,ROUNDDOWN(a_6_m*(b_6_m-k_6_m*měření-historie[[#This Row],[Překážky]])^c_6_m,0))</f>
        <v>0</v>
      </c>
      <c r="AG37" s="61">
        <f>IF(OR(historie[[#This Row],[Disk]]&lt;b_7_m,historie[[#This Row],[Disk]]=""),0,ROUNDDOWN(a_7_m*(historie[[#This Row],[Disk]]-b_7_m)^c_7_m,0))</f>
        <v>309</v>
      </c>
      <c r="AH37" s="61">
        <f>IF(OR(historie[[#This Row],[Tyčka]]&lt;b_8_m,historie[[#This Row],[Tyčka]]=""),0,ROUNDDOWN(a_8_m*(historie[[#This Row],[Tyčka]]-b_8_m)^c_8_m,0))</f>
        <v>0</v>
      </c>
      <c r="AI37" s="61">
        <f>IF(OR(historie[[#This Row],[Oštěp]]&lt;b_9_m,historie[[#This Row],[Oštěp]]=""),0,ROUNDDOWN(a_9_m*(historie[[#This Row],[Oštěp]]-b_9_m)^c_9_m,0))</f>
        <v>359</v>
      </c>
      <c r="AJ37" s="61">
        <f>IF(OR(historie[[#This Row],[1500m]]*24*60*60&gt;b_10_m,historie[[#This Row],[1500m]]=""),0,ROUNDDOWN(a_10_m*(b_10_m-historie[[#This Row],[1500m]]*24*60*60)^c_10_m,0))</f>
        <v>520</v>
      </c>
      <c r="AK3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2708</v>
      </c>
      <c r="AL3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318</v>
      </c>
      <c r="AM37" s="61">
        <f>IF(OR(historie[[#This Row],[Dálka]]&lt;b_2_m,historie[[#This Row],[Dálka]]=""),0,ROUNDDOWN(a_2_m*(ROUND(historie[[#This Row],[Dálka]]*VLOOKUP(historie[[#This Row],[Veteran]],Veteran,3,FALSE),0)-b_2_m)^c_2_m,0))</f>
        <v>333</v>
      </c>
      <c r="AN37" s="61">
        <f>IF(OR(historie[[#This Row],[Koule]]&lt;b_3_m,historie[[#This Row],[Koule]]=""),0,ROUNDDOWN(a_3_m*(FLOOR(historie[[#This Row],[Koule]]*VLOOKUP(historie[[#This Row],[Veteran]],Veteran,4,FALSE),0.01)-b_3_m)^c_3_m,0))</f>
        <v>431</v>
      </c>
      <c r="AO37" s="61">
        <f>IF(OR(historie[[#This Row],[Výška]]&lt;b_4_m,historie[[#This Row],[Výška]]=""),0,ROUNDDOWN(a_4_m*(ROUND(historie[[#This Row],[Výška]]*VLOOKUP(historie[[#This Row],[Veteran]],Veteran,5,FALSE),0)-b_4_m)^c_4_m,0))</f>
        <v>345</v>
      </c>
      <c r="AP3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253</v>
      </c>
      <c r="AQ3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7" s="61">
        <f>IF(OR(historie[[#This Row],[Disk]]&lt;b_7_m,historie[[#This Row],[Disk]]=""),0,ROUNDDOWN(a_7_m*(FLOOR(historie[[#This Row],[Disk]]*VLOOKUP(historie[[#This Row],[Veteran]],Veteran,8,FALSE),0.01)-b_7_m)^c_7_m,0))</f>
        <v>315</v>
      </c>
      <c r="AS37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7" s="61">
        <f>IF(OR(historie[[#This Row],[Oštěp]]&lt;b_9_m,historie[[#This Row],[Oštěp]]=""),0,ROUNDDOWN(a_9_m*(FLOOR(historie[[#This Row],[Oštěp]]*VLOOKUP(historie[[#This Row],[Veteran]],Veteran,10,FALSE),0.01)-b_9_m)^c_9_m,0))</f>
        <v>366</v>
      </c>
      <c r="AU37" s="61">
        <f>IF(OR(historie[[#This Row],[1500m]]*24*60*60&gt;b_10_m,historie[[#This Row],[1500m]]=""),0,ROUNDDOWN(a_10_m*(b_10_m-historie[[#This Row],[1500m]]*VLOOKUP(historie[[#This Row],[Veteran]],Veteran,11,FALSE)*24*60*60)^c_10_m,0))</f>
        <v>535</v>
      </c>
      <c r="AV37" s="80">
        <f t="shared" si="0"/>
        <v>2896</v>
      </c>
      <c r="AW37" s="62">
        <f t="array" ref="AW37">MAX(IF(historie[[Jméno a příjmení]:[Jméno a příjmení]]=A37,historie[[100m_body_v]:[100m_body_v]]))
+MAX(IF(historie[[Jméno a příjmení]:[Jméno a příjmení]]=A37,historie[[dálka_body_v]:[dálka_body_v]]))
+MAX(IF(historie[[Jméno a příjmení]:[Jméno a příjmení]]=A37,historie[[koule_body_v]:[koule_body_v]]))
+MAX(IF(historie[[Jméno a příjmení]:[Jméno a příjmení]]=A37,historie[[výška_body_v]:[výška_body_v]]))
+MAX(IF(historie[[Jméno a příjmení]:[Jméno a příjmení]]=A37,historie[[400m_body_v]:[400m_body_v]]))
+MAX(IF(historie[[Jméno a příjmení]:[Jméno a příjmení]]=A37,historie[[překážky_body_v]:[překážky_body_v]]))
+MAX(IF(historie[[Jméno a příjmení]:[Jméno a příjmení]]=A37,historie[[disk_body_v]:[disk_body_v]]))
+MAX(IF(historie[[Jméno a příjmení]:[Jméno a příjmení]]=A37,historie[[tyčka_body_v]:[tyčka_body_v]]))
+MAX(IF(historie[[Jméno a příjmení]:[Jméno a příjmení]]=A37,historie[[oštěp_body_v]:[oštěp_body_v]]))
+MAX(IF(historie[[Jméno a příjmení]:[Jméno a příjmení]]=A37,historie[[1500m_body_v]:[1500m_body_v]]))</f>
        <v>3179</v>
      </c>
    </row>
    <row r="38" spans="1:49" x14ac:dyDescent="0.2">
      <c r="A38" s="56" t="s">
        <v>109</v>
      </c>
      <c r="B38" s="56">
        <v>1966</v>
      </c>
      <c r="C38" s="57">
        <v>14.9</v>
      </c>
      <c r="D38" s="58">
        <v>170</v>
      </c>
      <c r="E38" s="59">
        <v>452</v>
      </c>
      <c r="F38" s="58">
        <v>294</v>
      </c>
      <c r="G38" s="57">
        <v>8.41</v>
      </c>
      <c r="H38" s="58">
        <v>391</v>
      </c>
      <c r="I38" s="59">
        <v>130</v>
      </c>
      <c r="J38" s="58">
        <v>250</v>
      </c>
      <c r="K38" s="57">
        <v>67</v>
      </c>
      <c r="L38" s="58">
        <v>203</v>
      </c>
      <c r="M38" s="57">
        <v>26.9</v>
      </c>
      <c r="N38" s="58">
        <v>14</v>
      </c>
      <c r="O38" s="57">
        <v>22.19</v>
      </c>
      <c r="P38" s="58">
        <v>313</v>
      </c>
      <c r="Q38" s="59">
        <v>160</v>
      </c>
      <c r="R38" s="58">
        <v>70</v>
      </c>
      <c r="S38" s="57">
        <v>26.44</v>
      </c>
      <c r="T38" s="58">
        <v>249</v>
      </c>
      <c r="U38" s="60">
        <v>3.6111111111111114E-3</v>
      </c>
      <c r="V38" s="58">
        <v>494</v>
      </c>
      <c r="W38" s="74">
        <v>2448</v>
      </c>
      <c r="X38" s="83">
        <v>2000</v>
      </c>
      <c r="Y38" s="77">
        <f>IF(historie[[#This Row],[Ročník]]&lt;&gt;0,historie[[#This Row],[Rok]]-historie[[#This Row],[Ročník]],"")</f>
        <v>34</v>
      </c>
      <c r="Z38" s="80">
        <f>IF(AND(historie[[#This Row],[Ročník]]&lt;&gt;"",FLOOR(historie[[#This Row],[Rok]]-historie[[#This Row],[Ročník]],5)&gt;=35),FLOOR(historie[[#This Row],[Rok]]-historie[[#This Row],[Ročník]],5),0)</f>
        <v>0</v>
      </c>
      <c r="AA38" s="61">
        <f>IF(OR(historie[[#This Row],[100m]]&gt;b_1_m-k_1_m*měření,historie[[#This Row],[100m]]=""),0,ROUNDDOWN(a_1_m*(b_1_m-k_1_m*měření-historie[[#This Row],[100m]])^c_1_m,0))</f>
        <v>170</v>
      </c>
      <c r="AB38" s="61">
        <f>IF(OR(historie[[#This Row],[Dálka]]&lt;b_2_m,historie[[#This Row],[Dálka]]=""),0,ROUNDDOWN(a_2_m*(historie[[#This Row],[Dálka]]-b_2_m)^c_2_m,0))</f>
        <v>294</v>
      </c>
      <c r="AC38" s="61">
        <f>IF(OR(historie[[#This Row],[Koule]]&lt;b_3_m,historie[[#This Row],[Koule]]=""),0,ROUNDDOWN(a_3_m*(historie[[#This Row],[Koule]]-b_3_m)^c_3_m,0))</f>
        <v>391</v>
      </c>
      <c r="AD38" s="61">
        <f>IF(OR(historie[[#This Row],[Výška]]&lt;b_4_m,historie[[#This Row],[Výška]]=""),0,ROUNDDOWN(a_4_m*(historie[[#This Row],[Výška]]-b_4_m)^c_4_m,0))</f>
        <v>250</v>
      </c>
      <c r="AE38" s="61">
        <f>IF(OR(historie[[#This Row],[400m]]&gt;b_5_m-k_5_m*měření,historie[[#This Row],[400m]]=""),0,ROUNDDOWN(a_5_m*(b_5_m-k_5_m*měření-historie[[#This Row],[400m]])^c_5_m,0))</f>
        <v>203</v>
      </c>
      <c r="AF38" s="61">
        <f>IF(OR(historie[[#This Row],[Překážky]]&gt;b_6_m-k_6_m*měření,historie[[#This Row],[Překážky]]=""),0,ROUNDDOWN(a_6_m*(b_6_m-k_6_m*měření-historie[[#This Row],[Překážky]])^c_6_m,0))</f>
        <v>10</v>
      </c>
      <c r="AG38" s="61">
        <f>IF(OR(historie[[#This Row],[Disk]]&lt;b_7_m,historie[[#This Row],[Disk]]=""),0,ROUNDDOWN(a_7_m*(historie[[#This Row],[Disk]]-b_7_m)^c_7_m,0))</f>
        <v>313</v>
      </c>
      <c r="AH38" s="61">
        <f>IF(OR(historie[[#This Row],[Tyčka]]&lt;b_8_m,historie[[#This Row],[Tyčka]]=""),0,ROUNDDOWN(a_8_m*(historie[[#This Row],[Tyčka]]-b_8_m)^c_8_m,0))</f>
        <v>70</v>
      </c>
      <c r="AI38" s="61">
        <f>IF(OR(historie[[#This Row],[Oštěp]]&lt;b_9_m,historie[[#This Row],[Oštěp]]=""),0,ROUNDDOWN(a_9_m*(historie[[#This Row],[Oštěp]]-b_9_m)^c_9_m,0))</f>
        <v>249</v>
      </c>
      <c r="AJ38" s="61">
        <f>IF(OR(historie[[#This Row],[1500m]]*24*60*60&gt;b_10_m,historie[[#This Row],[1500m]]=""),0,ROUNDDOWN(a_10_m*(b_10_m-historie[[#This Row],[1500m]]*24*60*60)^c_10_m,0))</f>
        <v>493</v>
      </c>
      <c r="AK3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2443</v>
      </c>
      <c r="AL3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170</v>
      </c>
      <c r="AM38" s="61">
        <f>IF(OR(historie[[#This Row],[Dálka]]&lt;b_2_m,historie[[#This Row],[Dálka]]=""),0,ROUNDDOWN(a_2_m*(ROUND(historie[[#This Row],[Dálka]]*VLOOKUP(historie[[#This Row],[Veteran]],Veteran,3,FALSE),0)-b_2_m)^c_2_m,0))</f>
        <v>294</v>
      </c>
      <c r="AN38" s="61">
        <f>IF(OR(historie[[#This Row],[Koule]]&lt;b_3_m,historie[[#This Row],[Koule]]=""),0,ROUNDDOWN(a_3_m*(FLOOR(historie[[#This Row],[Koule]]*VLOOKUP(historie[[#This Row],[Veteran]],Veteran,4,FALSE),0.01)-b_3_m)^c_3_m,0))</f>
        <v>391</v>
      </c>
      <c r="AO38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3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203</v>
      </c>
      <c r="AQ3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10</v>
      </c>
      <c r="AR38" s="61">
        <f>IF(OR(historie[[#This Row],[Disk]]&lt;b_7_m,historie[[#This Row],[Disk]]=""),0,ROUNDDOWN(a_7_m*(FLOOR(historie[[#This Row],[Disk]]*VLOOKUP(historie[[#This Row],[Veteran]],Veteran,8,FALSE),0.01)-b_7_m)^c_7_m,0))</f>
        <v>313</v>
      </c>
      <c r="AS38" s="61">
        <f>IF(OR(historie[[#This Row],[Tyčka]]&lt;b_8_m,historie[[#This Row],[Tyčka]]=""),0,ROUNDDOWN(a_8_m*(ROUND(historie[[#This Row],[Tyčka]]*VLOOKUP(historie[[#This Row],[Veteran]],Veteran,9,FALSE),0)-b_8_m)^c_8_m,0))</f>
        <v>70</v>
      </c>
      <c r="AT38" s="61">
        <f>IF(OR(historie[[#This Row],[Oštěp]]&lt;b_9_m,historie[[#This Row],[Oštěp]]=""),0,ROUNDDOWN(a_9_m*(FLOOR(historie[[#This Row],[Oštěp]]*VLOOKUP(historie[[#This Row],[Veteran]],Veteran,10,FALSE),0.01)-b_9_m)^c_9_m,0))</f>
        <v>249</v>
      </c>
      <c r="AU38" s="61">
        <f>IF(OR(historie[[#This Row],[1500m]]*24*60*60&gt;b_10_m,historie[[#This Row],[1500m]]=""),0,ROUNDDOWN(a_10_m*(b_10_m-historie[[#This Row],[1500m]]*VLOOKUP(historie[[#This Row],[Veteran]],Veteran,11,FALSE)*24*60*60)^c_10_m,0))</f>
        <v>493</v>
      </c>
      <c r="AV38" s="80">
        <f t="shared" si="0"/>
        <v>2443</v>
      </c>
      <c r="AW38" s="62">
        <f t="array" ref="AW38">MAX(IF(historie[[Jméno a příjmení]:[Jméno a příjmení]]=A38,historie[[100m_body_v]:[100m_body_v]]))
+MAX(IF(historie[[Jméno a příjmení]:[Jméno a příjmení]]=A38,historie[[dálka_body_v]:[dálka_body_v]]))
+MAX(IF(historie[[Jméno a příjmení]:[Jméno a příjmení]]=A38,historie[[koule_body_v]:[koule_body_v]]))
+MAX(IF(historie[[Jméno a příjmení]:[Jméno a příjmení]]=A38,historie[[výška_body_v]:[výška_body_v]]))
+MAX(IF(historie[[Jméno a příjmení]:[Jméno a příjmení]]=A38,historie[[400m_body_v]:[400m_body_v]]))
+MAX(IF(historie[[Jméno a příjmení]:[Jméno a příjmení]]=A38,historie[[překážky_body_v]:[překážky_body_v]]))
+MAX(IF(historie[[Jméno a příjmení]:[Jméno a příjmení]]=A38,historie[[disk_body_v]:[disk_body_v]]))
+MAX(IF(historie[[Jméno a příjmení]:[Jméno a příjmení]]=A38,historie[[tyčka_body_v]:[tyčka_body_v]]))
+MAX(IF(historie[[Jméno a příjmení]:[Jméno a příjmení]]=A38,historie[[oštěp_body_v]:[oštěp_body_v]]))
+MAX(IF(historie[[Jméno a příjmení]:[Jméno a příjmení]]=A38,historie[[1500m_body_v]:[1500m_body_v]]))</f>
        <v>3179</v>
      </c>
    </row>
    <row r="39" spans="1:49" x14ac:dyDescent="0.2">
      <c r="A39" s="56" t="s">
        <v>109</v>
      </c>
      <c r="B39" s="56">
        <v>1966</v>
      </c>
      <c r="C39" s="57">
        <v>13.99</v>
      </c>
      <c r="D39" s="58">
        <v>314</v>
      </c>
      <c r="E39" s="59">
        <v>455</v>
      </c>
      <c r="F39" s="58">
        <v>299</v>
      </c>
      <c r="G39" s="57">
        <v>8.68</v>
      </c>
      <c r="H39" s="58">
        <v>407</v>
      </c>
      <c r="I39" s="59">
        <v>140</v>
      </c>
      <c r="J39" s="58">
        <v>317</v>
      </c>
      <c r="K39" s="57">
        <v>67.2</v>
      </c>
      <c r="L39" s="58">
        <v>202</v>
      </c>
      <c r="M39" s="57">
        <v>24.62</v>
      </c>
      <c r="N39" s="58">
        <v>77</v>
      </c>
      <c r="O39" s="57">
        <v>21.78</v>
      </c>
      <c r="P39" s="58">
        <v>306</v>
      </c>
      <c r="Q39" s="59">
        <v>165</v>
      </c>
      <c r="R39" s="58">
        <v>78</v>
      </c>
      <c r="S39" s="57">
        <v>29.86</v>
      </c>
      <c r="T39" s="58">
        <v>298</v>
      </c>
      <c r="U39" s="60">
        <v>3.6921296296296298E-3</v>
      </c>
      <c r="V39" s="58">
        <v>456</v>
      </c>
      <c r="W39" s="74">
        <v>2754</v>
      </c>
      <c r="X39" s="83">
        <v>1999</v>
      </c>
      <c r="Y39" s="77">
        <f>IF(historie[[#This Row],[Ročník]]&lt;&gt;0,historie[[#This Row],[Rok]]-historie[[#This Row],[Ročník]],"")</f>
        <v>33</v>
      </c>
      <c r="Z39" s="80">
        <f>IF(AND(historie[[#This Row],[Ročník]]&lt;&gt;"",FLOOR(historie[[#This Row],[Rok]]-historie[[#This Row],[Ročník]],5)&gt;=35),FLOOR(historie[[#This Row],[Rok]]-historie[[#This Row],[Ročník]],5),0)</f>
        <v>0</v>
      </c>
      <c r="AA39" s="61">
        <f>IF(OR(historie[[#This Row],[100m]]&gt;b_1_m-k_1_m*měření,historie[[#This Row],[100m]]=""),0,ROUNDDOWN(a_1_m*(b_1_m-k_1_m*měření-historie[[#This Row],[100m]])^c_1_m,0))</f>
        <v>280</v>
      </c>
      <c r="AB39" s="61">
        <f>IF(OR(historie[[#This Row],[Dálka]]&lt;b_2_m,historie[[#This Row],[Dálka]]=""),0,ROUNDDOWN(a_2_m*(historie[[#This Row],[Dálka]]-b_2_m)^c_2_m,0))</f>
        <v>299</v>
      </c>
      <c r="AC39" s="61">
        <f>IF(OR(historie[[#This Row],[Koule]]&lt;b_3_m,historie[[#This Row],[Koule]]=""),0,ROUNDDOWN(a_3_m*(historie[[#This Row],[Koule]]-b_3_m)^c_3_m,0))</f>
        <v>407</v>
      </c>
      <c r="AD39" s="61">
        <f>IF(OR(historie[[#This Row],[Výška]]&lt;b_4_m,historie[[#This Row],[Výška]]=""),0,ROUNDDOWN(a_4_m*(historie[[#This Row],[Výška]]-b_4_m)^c_4_m,0))</f>
        <v>317</v>
      </c>
      <c r="AE39" s="61">
        <f>IF(OR(historie[[#This Row],[400m]]&gt;b_5_m-k_5_m*měření,historie[[#This Row],[400m]]=""),0,ROUNDDOWN(a_5_m*(b_5_m-k_5_m*měření-historie[[#This Row],[400m]])^c_5_m,0))</f>
        <v>198</v>
      </c>
      <c r="AF39" s="61">
        <f>IF(OR(historie[[#This Row],[Překážky]]&gt;b_6_m-k_6_m*měření,historie[[#This Row],[Překážky]]=""),0,ROUNDDOWN(a_6_m*(b_6_m-k_6_m*měření-historie[[#This Row],[Překážky]])^c_6_m,0))</f>
        <v>68</v>
      </c>
      <c r="AG39" s="61">
        <f>IF(OR(historie[[#This Row],[Disk]]&lt;b_7_m,historie[[#This Row],[Disk]]=""),0,ROUNDDOWN(a_7_m*(historie[[#This Row],[Disk]]-b_7_m)^c_7_m,0))</f>
        <v>306</v>
      </c>
      <c r="AH39" s="61">
        <f>IF(OR(historie[[#This Row],[Tyčka]]&lt;b_8_m,historie[[#This Row],[Tyčka]]=""),0,ROUNDDOWN(a_8_m*(historie[[#This Row],[Tyčka]]-b_8_m)^c_8_m,0))</f>
        <v>78</v>
      </c>
      <c r="AI39" s="61">
        <f>IF(OR(historie[[#This Row],[Oštěp]]&lt;b_9_m,historie[[#This Row],[Oštěp]]=""),0,ROUNDDOWN(a_9_m*(historie[[#This Row],[Oštěp]]-b_9_m)^c_9_m,0))</f>
        <v>297</v>
      </c>
      <c r="AJ39" s="61">
        <f>IF(OR(historie[[#This Row],[1500m]]*24*60*60&gt;b_10_m,historie[[#This Row],[1500m]]=""),0,ROUNDDOWN(a_10_m*(b_10_m-historie[[#This Row],[1500m]]*24*60*60)^c_10_m,0))</f>
        <v>455</v>
      </c>
      <c r="AK3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2705</v>
      </c>
      <c r="AL3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280</v>
      </c>
      <c r="AM39" s="61">
        <f>IF(OR(historie[[#This Row],[Dálka]]&lt;b_2_m,historie[[#This Row],[Dálka]]=""),0,ROUNDDOWN(a_2_m*(ROUND(historie[[#This Row],[Dálka]]*VLOOKUP(historie[[#This Row],[Veteran]],Veteran,3,FALSE),0)-b_2_m)^c_2_m,0))</f>
        <v>299</v>
      </c>
      <c r="AN39" s="61">
        <f>IF(OR(historie[[#This Row],[Koule]]&lt;b_3_m,historie[[#This Row],[Koule]]=""),0,ROUNDDOWN(a_3_m*(FLOOR(historie[[#This Row],[Koule]]*VLOOKUP(historie[[#This Row],[Veteran]],Veteran,4,FALSE),0.01)-b_3_m)^c_3_m,0))</f>
        <v>407</v>
      </c>
      <c r="AO39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3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198</v>
      </c>
      <c r="AQ3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68</v>
      </c>
      <c r="AR39" s="61">
        <f>IF(OR(historie[[#This Row],[Disk]]&lt;b_7_m,historie[[#This Row],[Disk]]=""),0,ROUNDDOWN(a_7_m*(FLOOR(historie[[#This Row],[Disk]]*VLOOKUP(historie[[#This Row],[Veteran]],Veteran,8,FALSE),0.01)-b_7_m)^c_7_m,0))</f>
        <v>306</v>
      </c>
      <c r="AS39" s="61">
        <f>IF(OR(historie[[#This Row],[Tyčka]]&lt;b_8_m,historie[[#This Row],[Tyčka]]=""),0,ROUNDDOWN(a_8_m*(ROUND(historie[[#This Row],[Tyčka]]*VLOOKUP(historie[[#This Row],[Veteran]],Veteran,9,FALSE),0)-b_8_m)^c_8_m,0))</f>
        <v>78</v>
      </c>
      <c r="AT39" s="61">
        <f>IF(OR(historie[[#This Row],[Oštěp]]&lt;b_9_m,historie[[#This Row],[Oštěp]]=""),0,ROUNDDOWN(a_9_m*(FLOOR(historie[[#This Row],[Oštěp]]*VLOOKUP(historie[[#This Row],[Veteran]],Veteran,10,FALSE),0.01)-b_9_m)^c_9_m,0))</f>
        <v>297</v>
      </c>
      <c r="AU39" s="61">
        <f>IF(OR(historie[[#This Row],[1500m]]*24*60*60&gt;b_10_m,historie[[#This Row],[1500m]]=""),0,ROUNDDOWN(a_10_m*(b_10_m-historie[[#This Row],[1500m]]*VLOOKUP(historie[[#This Row],[Veteran]],Veteran,11,FALSE)*24*60*60)^c_10_m,0))</f>
        <v>455</v>
      </c>
      <c r="AV39" s="80">
        <f t="shared" si="0"/>
        <v>2705</v>
      </c>
      <c r="AW39" s="62">
        <f t="array" ref="AW39">MAX(IF(historie[[Jméno a příjmení]:[Jméno a příjmení]]=A39,historie[[100m_body_v]:[100m_body_v]]))
+MAX(IF(historie[[Jméno a příjmení]:[Jméno a příjmení]]=A39,historie[[dálka_body_v]:[dálka_body_v]]))
+MAX(IF(historie[[Jméno a příjmení]:[Jméno a příjmení]]=A39,historie[[koule_body_v]:[koule_body_v]]))
+MAX(IF(historie[[Jméno a příjmení]:[Jméno a příjmení]]=A39,historie[[výška_body_v]:[výška_body_v]]))
+MAX(IF(historie[[Jméno a příjmení]:[Jméno a příjmení]]=A39,historie[[400m_body_v]:[400m_body_v]]))
+MAX(IF(historie[[Jméno a příjmení]:[Jméno a příjmení]]=A39,historie[[překážky_body_v]:[překážky_body_v]]))
+MAX(IF(historie[[Jméno a příjmení]:[Jméno a příjmení]]=A39,historie[[disk_body_v]:[disk_body_v]]))
+MAX(IF(historie[[Jméno a příjmení]:[Jméno a příjmení]]=A39,historie[[tyčka_body_v]:[tyčka_body_v]]))
+MAX(IF(historie[[Jméno a příjmení]:[Jméno a příjmení]]=A39,historie[[oštěp_body_v]:[oštěp_body_v]]))
+MAX(IF(historie[[Jméno a příjmení]:[Jméno a příjmení]]=A39,historie[[1500m_body_v]:[1500m_body_v]]))</f>
        <v>3179</v>
      </c>
    </row>
    <row r="40" spans="1:49" x14ac:dyDescent="0.2">
      <c r="A40" s="56" t="s">
        <v>109</v>
      </c>
      <c r="B40" s="56">
        <v>1966</v>
      </c>
      <c r="C40" s="57">
        <v>13.9</v>
      </c>
      <c r="D40" s="58">
        <v>327</v>
      </c>
      <c r="E40" s="59">
        <v>447</v>
      </c>
      <c r="F40" s="58">
        <v>285</v>
      </c>
      <c r="G40" s="57">
        <v>9.0399999999999991</v>
      </c>
      <c r="H40" s="58">
        <v>428</v>
      </c>
      <c r="I40" s="59">
        <v>135</v>
      </c>
      <c r="J40" s="58">
        <v>283</v>
      </c>
      <c r="K40" s="57">
        <v>67</v>
      </c>
      <c r="L40" s="58">
        <v>207</v>
      </c>
      <c r="M40" s="57"/>
      <c r="N40" s="58">
        <v>0</v>
      </c>
      <c r="O40" s="57">
        <v>21.04</v>
      </c>
      <c r="P40" s="58">
        <v>292</v>
      </c>
      <c r="Q40" s="59">
        <v>160</v>
      </c>
      <c r="R40" s="58">
        <v>70</v>
      </c>
      <c r="S40" s="57">
        <v>32.35</v>
      </c>
      <c r="T40" s="58">
        <v>332</v>
      </c>
      <c r="U40" s="60">
        <v>3.6921296296296298E-3</v>
      </c>
      <c r="V40" s="58">
        <v>456</v>
      </c>
      <c r="W40" s="74">
        <v>2680</v>
      </c>
      <c r="X40" s="83">
        <v>1998</v>
      </c>
      <c r="Y40" s="77">
        <f>IF(historie[[#This Row],[Ročník]]&lt;&gt;0,historie[[#This Row],[Rok]]-historie[[#This Row],[Ročník]],"")</f>
        <v>32</v>
      </c>
      <c r="Z40" s="80">
        <f>IF(AND(historie[[#This Row],[Ročník]]&lt;&gt;"",FLOOR(historie[[#This Row],[Rok]]-historie[[#This Row],[Ročník]],5)&gt;=35),FLOOR(historie[[#This Row],[Rok]]-historie[[#This Row],[Ročník]],5),0)</f>
        <v>0</v>
      </c>
      <c r="AA40" s="61">
        <f>IF(OR(historie[[#This Row],[100m]]&gt;b_1_m-k_1_m*měření,historie[[#This Row],[100m]]=""),0,ROUNDDOWN(a_1_m*(b_1_m-k_1_m*měření-historie[[#This Row],[100m]])^c_1_m,0))</f>
        <v>293</v>
      </c>
      <c r="AB40" s="61">
        <f>IF(OR(historie[[#This Row],[Dálka]]&lt;b_2_m,historie[[#This Row],[Dálka]]=""),0,ROUNDDOWN(a_2_m*(historie[[#This Row],[Dálka]]-b_2_m)^c_2_m,0))</f>
        <v>285</v>
      </c>
      <c r="AC40" s="61">
        <f>IF(OR(historie[[#This Row],[Koule]]&lt;b_3_m,historie[[#This Row],[Koule]]=""),0,ROUNDDOWN(a_3_m*(historie[[#This Row],[Koule]]-b_3_m)^c_3_m,0))</f>
        <v>428</v>
      </c>
      <c r="AD40" s="61">
        <f>IF(OR(historie[[#This Row],[Výška]]&lt;b_4_m,historie[[#This Row],[Výška]]=""),0,ROUNDDOWN(a_4_m*(historie[[#This Row],[Výška]]-b_4_m)^c_4_m,0))</f>
        <v>283</v>
      </c>
      <c r="AE40" s="61">
        <f>IF(OR(historie[[#This Row],[400m]]&gt;b_5_m-k_5_m*měření,historie[[#This Row],[400m]]=""),0,ROUNDDOWN(a_5_m*(b_5_m-k_5_m*měření-historie[[#This Row],[400m]])^c_5_m,0))</f>
        <v>203</v>
      </c>
      <c r="AF40" s="61">
        <f>IF(OR(historie[[#This Row],[Překážky]]&gt;b_6_m-k_6_m*měření,historie[[#This Row],[Překážky]]=""),0,ROUNDDOWN(a_6_m*(b_6_m-k_6_m*měření-historie[[#This Row],[Překážky]])^c_6_m,0))</f>
        <v>0</v>
      </c>
      <c r="AG40" s="61">
        <f>IF(OR(historie[[#This Row],[Disk]]&lt;b_7_m,historie[[#This Row],[Disk]]=""),0,ROUNDDOWN(a_7_m*(historie[[#This Row],[Disk]]-b_7_m)^c_7_m,0))</f>
        <v>292</v>
      </c>
      <c r="AH40" s="61">
        <f>IF(OR(historie[[#This Row],[Tyčka]]&lt;b_8_m,historie[[#This Row],[Tyčka]]=""),0,ROUNDDOWN(a_8_m*(historie[[#This Row],[Tyčka]]-b_8_m)^c_8_m,0))</f>
        <v>70</v>
      </c>
      <c r="AI40" s="61">
        <f>IF(OR(historie[[#This Row],[Oštěp]]&lt;b_9_m,historie[[#This Row],[Oštěp]]=""),0,ROUNDDOWN(a_9_m*(historie[[#This Row],[Oštěp]]-b_9_m)^c_9_m,0))</f>
        <v>332</v>
      </c>
      <c r="AJ40" s="61">
        <f>IF(OR(historie[[#This Row],[1500m]]*24*60*60&gt;b_10_m,historie[[#This Row],[1500m]]=""),0,ROUNDDOWN(a_10_m*(b_10_m-historie[[#This Row],[1500m]]*24*60*60)^c_10_m,0))</f>
        <v>455</v>
      </c>
      <c r="AK4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2641</v>
      </c>
      <c r="AL4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293</v>
      </c>
      <c r="AM40" s="61">
        <f>IF(OR(historie[[#This Row],[Dálka]]&lt;b_2_m,historie[[#This Row],[Dálka]]=""),0,ROUNDDOWN(a_2_m*(ROUND(historie[[#This Row],[Dálka]]*VLOOKUP(historie[[#This Row],[Veteran]],Veteran,3,FALSE),0)-b_2_m)^c_2_m,0))</f>
        <v>285</v>
      </c>
      <c r="AN40" s="61">
        <f>IF(OR(historie[[#This Row],[Koule]]&lt;b_3_m,historie[[#This Row],[Koule]]=""),0,ROUNDDOWN(a_3_m*(FLOOR(historie[[#This Row],[Koule]]*VLOOKUP(historie[[#This Row],[Veteran]],Veteran,4,FALSE),0.01)-b_3_m)^c_3_m,0))</f>
        <v>428</v>
      </c>
      <c r="AO40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4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203</v>
      </c>
      <c r="AQ4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40" s="61">
        <f>IF(OR(historie[[#This Row],[Disk]]&lt;b_7_m,historie[[#This Row],[Disk]]=""),0,ROUNDDOWN(a_7_m*(FLOOR(historie[[#This Row],[Disk]]*VLOOKUP(historie[[#This Row],[Veteran]],Veteran,8,FALSE),0.01)-b_7_m)^c_7_m,0))</f>
        <v>292</v>
      </c>
      <c r="AS40" s="61">
        <f>IF(OR(historie[[#This Row],[Tyčka]]&lt;b_8_m,historie[[#This Row],[Tyčka]]=""),0,ROUNDDOWN(a_8_m*(ROUND(historie[[#This Row],[Tyčka]]*VLOOKUP(historie[[#This Row],[Veteran]],Veteran,9,FALSE),0)-b_8_m)^c_8_m,0))</f>
        <v>70</v>
      </c>
      <c r="AT40" s="61">
        <f>IF(OR(historie[[#This Row],[Oštěp]]&lt;b_9_m,historie[[#This Row],[Oštěp]]=""),0,ROUNDDOWN(a_9_m*(FLOOR(historie[[#This Row],[Oštěp]]*VLOOKUP(historie[[#This Row],[Veteran]],Veteran,10,FALSE),0.01)-b_9_m)^c_9_m,0))</f>
        <v>332</v>
      </c>
      <c r="AU40" s="61">
        <f>IF(OR(historie[[#This Row],[1500m]]*24*60*60&gt;b_10_m,historie[[#This Row],[1500m]]=""),0,ROUNDDOWN(a_10_m*(b_10_m-historie[[#This Row],[1500m]]*VLOOKUP(historie[[#This Row],[Veteran]],Veteran,11,FALSE)*24*60*60)^c_10_m,0))</f>
        <v>455</v>
      </c>
      <c r="AV40" s="80">
        <f t="shared" si="0"/>
        <v>2641</v>
      </c>
      <c r="AW40" s="62">
        <f t="array" ref="AW40">MAX(IF(historie[[Jméno a příjmení]:[Jméno a příjmení]]=A40,historie[[100m_body_v]:[100m_body_v]]))
+MAX(IF(historie[[Jméno a příjmení]:[Jméno a příjmení]]=A40,historie[[dálka_body_v]:[dálka_body_v]]))
+MAX(IF(historie[[Jméno a příjmení]:[Jméno a příjmení]]=A40,historie[[koule_body_v]:[koule_body_v]]))
+MAX(IF(historie[[Jméno a příjmení]:[Jméno a příjmení]]=A40,historie[[výška_body_v]:[výška_body_v]]))
+MAX(IF(historie[[Jméno a příjmení]:[Jméno a příjmení]]=A40,historie[[400m_body_v]:[400m_body_v]]))
+MAX(IF(historie[[Jméno a příjmení]:[Jméno a příjmení]]=A40,historie[[překážky_body_v]:[překážky_body_v]]))
+MAX(IF(historie[[Jméno a příjmení]:[Jméno a příjmení]]=A40,historie[[disk_body_v]:[disk_body_v]]))
+MAX(IF(historie[[Jméno a příjmení]:[Jméno a příjmení]]=A40,historie[[tyčka_body_v]:[tyčka_body_v]]))
+MAX(IF(historie[[Jméno a příjmení]:[Jméno a příjmení]]=A40,historie[[oštěp_body_v]:[oštěp_body_v]]))
+MAX(IF(historie[[Jméno a příjmení]:[Jméno a příjmení]]=A40,historie[[1500m_body_v]:[1500m_body_v]]))</f>
        <v>3179</v>
      </c>
    </row>
    <row r="41" spans="1:49" x14ac:dyDescent="0.2">
      <c r="A41" s="56" t="s">
        <v>109</v>
      </c>
      <c r="B41" s="56">
        <v>1966</v>
      </c>
      <c r="C41" s="57">
        <v>13.75</v>
      </c>
      <c r="D41" s="58">
        <v>348</v>
      </c>
      <c r="E41" s="59">
        <v>393</v>
      </c>
      <c r="F41" s="58">
        <v>195</v>
      </c>
      <c r="G41" s="57"/>
      <c r="H41" s="58">
        <v>0</v>
      </c>
      <c r="I41" s="59"/>
      <c r="J41" s="58">
        <v>0</v>
      </c>
      <c r="K41" s="57"/>
      <c r="L41" s="58">
        <v>0</v>
      </c>
      <c r="M41" s="57"/>
      <c r="N41" s="58">
        <v>0</v>
      </c>
      <c r="O41" s="57"/>
      <c r="P41" s="58">
        <v>0</v>
      </c>
      <c r="Q41" s="59"/>
      <c r="R41" s="58">
        <v>0</v>
      </c>
      <c r="S41" s="57"/>
      <c r="T41" s="58">
        <v>0</v>
      </c>
      <c r="U41" s="60"/>
      <c r="V41" s="58">
        <v>0</v>
      </c>
      <c r="W41" s="74">
        <v>543</v>
      </c>
      <c r="X41" s="83">
        <v>1997</v>
      </c>
      <c r="Y41" s="77">
        <f>IF(historie[[#This Row],[Ročník]]&lt;&gt;0,historie[[#This Row],[Rok]]-historie[[#This Row],[Ročník]],"")</f>
        <v>31</v>
      </c>
      <c r="Z41" s="80">
        <f>IF(AND(historie[[#This Row],[Ročník]]&lt;&gt;"",FLOOR(historie[[#This Row],[Rok]]-historie[[#This Row],[Ročník]],5)&gt;=35),FLOOR(historie[[#This Row],[Rok]]-historie[[#This Row],[Ročník]],5),0)</f>
        <v>0</v>
      </c>
      <c r="AA41" s="61">
        <f>IF(OR(historie[[#This Row],[100m]]&gt;b_1_m-k_1_m*měření,historie[[#This Row],[100m]]=""),0,ROUNDDOWN(a_1_m*(b_1_m-k_1_m*měření-historie[[#This Row],[100m]])^c_1_m,0))</f>
        <v>314</v>
      </c>
      <c r="AB41" s="61">
        <f>IF(OR(historie[[#This Row],[Dálka]]&lt;b_2_m,historie[[#This Row],[Dálka]]=""),0,ROUNDDOWN(a_2_m*(historie[[#This Row],[Dálka]]-b_2_m)^c_2_m,0))</f>
        <v>195</v>
      </c>
      <c r="AC41" s="61">
        <f>IF(OR(historie[[#This Row],[Koule]]&lt;b_3_m,historie[[#This Row],[Koule]]=""),0,ROUNDDOWN(a_3_m*(historie[[#This Row],[Koule]]-b_3_m)^c_3_m,0))</f>
        <v>0</v>
      </c>
      <c r="AD41" s="61">
        <f>IF(OR(historie[[#This Row],[Výška]]&lt;b_4_m,historie[[#This Row],[Výška]]=""),0,ROUNDDOWN(a_4_m*(historie[[#This Row],[Výška]]-b_4_m)^c_4_m,0))</f>
        <v>0</v>
      </c>
      <c r="AE41" s="61">
        <f>IF(OR(historie[[#This Row],[400m]]&gt;b_5_m-k_5_m*měření,historie[[#This Row],[400m]]=""),0,ROUNDDOWN(a_5_m*(b_5_m-k_5_m*měření-historie[[#This Row],[400m]])^c_5_m,0))</f>
        <v>0</v>
      </c>
      <c r="AF41" s="61">
        <f>IF(OR(historie[[#This Row],[Překážky]]&gt;b_6_m-k_6_m*měření,historie[[#This Row],[Překážky]]=""),0,ROUNDDOWN(a_6_m*(b_6_m-k_6_m*měření-historie[[#This Row],[Překážky]])^c_6_m,0))</f>
        <v>0</v>
      </c>
      <c r="AG41" s="61">
        <f>IF(OR(historie[[#This Row],[Disk]]&lt;b_7_m,historie[[#This Row],[Disk]]=""),0,ROUNDDOWN(a_7_m*(historie[[#This Row],[Disk]]-b_7_m)^c_7_m,0))</f>
        <v>0</v>
      </c>
      <c r="AH41" s="61">
        <f>IF(OR(historie[[#This Row],[Tyčka]]&lt;b_8_m,historie[[#This Row],[Tyčka]]=""),0,ROUNDDOWN(a_8_m*(historie[[#This Row],[Tyčka]]-b_8_m)^c_8_m,0))</f>
        <v>0</v>
      </c>
      <c r="AI41" s="61">
        <f>IF(OR(historie[[#This Row],[Oštěp]]&lt;b_9_m,historie[[#This Row],[Oštěp]]=""),0,ROUNDDOWN(a_9_m*(historie[[#This Row],[Oštěp]]-b_9_m)^c_9_m,0))</f>
        <v>0</v>
      </c>
      <c r="AJ41" s="61">
        <f>IF(OR(historie[[#This Row],[1500m]]*24*60*60&gt;b_10_m,historie[[#This Row],[1500m]]=""),0,ROUNDDOWN(a_10_m*(b_10_m-historie[[#This Row],[1500m]]*24*60*60)^c_10_m,0))</f>
        <v>0</v>
      </c>
      <c r="AK4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509</v>
      </c>
      <c r="AL4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314</v>
      </c>
      <c r="AM41" s="61">
        <f>IF(OR(historie[[#This Row],[Dálka]]&lt;b_2_m,historie[[#This Row],[Dálka]]=""),0,ROUNDDOWN(a_2_m*(ROUND(historie[[#This Row],[Dálka]]*VLOOKUP(historie[[#This Row],[Veteran]],Veteran,3,FALSE),0)-b_2_m)^c_2_m,0))</f>
        <v>195</v>
      </c>
      <c r="AN41" s="61">
        <f>IF(OR(historie[[#This Row],[Koule]]&lt;b_3_m,historie[[#This Row],[Koule]]=""),0,ROUNDDOWN(a_3_m*(FLOOR(historie[[#This Row],[Koule]]*VLOOKUP(historie[[#This Row],[Veteran]],Veteran,4,FALSE),0.01)-b_3_m)^c_3_m,0))</f>
        <v>0</v>
      </c>
      <c r="AO41" s="61">
        <f>IF(OR(historie[[#This Row],[Výška]]&lt;b_4_m,historie[[#This Row],[Výška]]=""),0,ROUNDDOWN(a_4_m*(ROUND(historie[[#This Row],[Výška]]*VLOOKUP(historie[[#This Row],[Veteran]],Veteran,5,FALSE),0)-b_4_m)^c_4_m,0))</f>
        <v>0</v>
      </c>
      <c r="AP4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4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41" s="61">
        <f>IF(OR(historie[[#This Row],[Disk]]&lt;b_7_m,historie[[#This Row],[Disk]]=""),0,ROUNDDOWN(a_7_m*(FLOOR(historie[[#This Row],[Disk]]*VLOOKUP(historie[[#This Row],[Veteran]],Veteran,8,FALSE),0.01)-b_7_m)^c_7_m,0))</f>
        <v>0</v>
      </c>
      <c r="AS4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41" s="6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41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41" s="80">
        <f t="shared" si="0"/>
        <v>509</v>
      </c>
      <c r="AW41" s="62">
        <f t="array" ref="AW41">MAX(IF(historie[[Jméno a příjmení]:[Jméno a příjmení]]=A41,historie[[100m_body_v]:[100m_body_v]]))
+MAX(IF(historie[[Jméno a příjmení]:[Jméno a příjmení]]=A41,historie[[dálka_body_v]:[dálka_body_v]]))
+MAX(IF(historie[[Jméno a příjmení]:[Jméno a příjmení]]=A41,historie[[koule_body_v]:[koule_body_v]]))
+MAX(IF(historie[[Jméno a příjmení]:[Jméno a příjmení]]=A41,historie[[výška_body_v]:[výška_body_v]]))
+MAX(IF(historie[[Jméno a příjmení]:[Jméno a příjmení]]=A41,historie[[400m_body_v]:[400m_body_v]]))
+MAX(IF(historie[[Jméno a příjmení]:[Jméno a příjmení]]=A41,historie[[překážky_body_v]:[překážky_body_v]]))
+MAX(IF(historie[[Jméno a příjmení]:[Jméno a příjmení]]=A41,historie[[disk_body_v]:[disk_body_v]]))
+MAX(IF(historie[[Jméno a příjmení]:[Jméno a příjmení]]=A41,historie[[tyčka_body_v]:[tyčka_body_v]]))
+MAX(IF(historie[[Jméno a příjmení]:[Jméno a příjmení]]=A41,historie[[oštěp_body_v]:[oštěp_body_v]]))
+MAX(IF(historie[[Jméno a příjmení]:[Jméno a příjmení]]=A41,historie[[1500m_body_v]:[1500m_body_v]]))</f>
        <v>3179</v>
      </c>
    </row>
    <row r="42" spans="1:49" x14ac:dyDescent="0.2">
      <c r="A42" s="122" t="s">
        <v>201</v>
      </c>
      <c r="B42" s="122">
        <v>1978</v>
      </c>
      <c r="C42" s="118">
        <v>13.14</v>
      </c>
      <c r="D42" s="119">
        <v>497</v>
      </c>
      <c r="E42" s="115">
        <v>466</v>
      </c>
      <c r="F42" s="119">
        <v>398</v>
      </c>
      <c r="G42" s="118">
        <v>9.85</v>
      </c>
      <c r="H42" s="119">
        <v>543</v>
      </c>
      <c r="I42" s="115">
        <v>160</v>
      </c>
      <c r="J42" s="119">
        <v>528</v>
      </c>
      <c r="K42" s="118">
        <v>65.22</v>
      </c>
      <c r="L42" s="119">
        <v>375</v>
      </c>
      <c r="M42" s="118"/>
      <c r="N42" s="119">
        <v>0</v>
      </c>
      <c r="O42" s="118">
        <v>26.75</v>
      </c>
      <c r="P42" s="119">
        <v>454</v>
      </c>
      <c r="Q42" s="115"/>
      <c r="R42" s="119">
        <v>0</v>
      </c>
      <c r="S42" s="118">
        <v>28.5</v>
      </c>
      <c r="T42" s="119">
        <v>313</v>
      </c>
      <c r="U42" s="120"/>
      <c r="V42" s="119">
        <v>0</v>
      </c>
      <c r="W42" s="74">
        <v>3108</v>
      </c>
      <c r="X42" s="83">
        <v>2021</v>
      </c>
      <c r="Y42" s="80">
        <f>IF(historie[[#This Row],[Ročník]]&lt;&gt;0,historie[[#This Row],[Rok]]-historie[[#This Row],[Ročník]],"")</f>
        <v>43</v>
      </c>
      <c r="Z42" s="80">
        <f>IF(AND(historie[[#This Row],[Ročník]]&lt;&gt;"",FLOOR(historie[[#This Row],[Rok]]-historie[[#This Row],[Ročník]],5)&gt;=35),FLOOR(historie[[#This Row],[Rok]]-historie[[#This Row],[Ročník]],5),0)</f>
        <v>40</v>
      </c>
      <c r="AA42" s="121">
        <f>IF(OR(historie[[#This Row],[100m]]&gt;b_1_m-k_1_m*měření,historie[[#This Row],[100m]]=""),0,ROUNDDOWN(a_1_m*(b_1_m-k_1_m*měření-historie[[#This Row],[100m]])^c_1_m,0))</f>
        <v>405</v>
      </c>
      <c r="AB42" s="121">
        <f>IF(OR(historie[[#This Row],[Dálka]]&lt;b_2_m,historie[[#This Row],[Dálka]]=""),0,ROUNDDOWN(a_2_m*(historie[[#This Row],[Dálka]]-b_2_m)^c_2_m,0))</f>
        <v>319</v>
      </c>
      <c r="AC42" s="121">
        <f>IF(OR(historie[[#This Row],[Koule]]&lt;b_3_m,historie[[#This Row],[Koule]]=""),0,ROUNDDOWN(a_3_m*(historie[[#This Row],[Koule]]-b_3_m)^c_3_m,0))</f>
        <v>477</v>
      </c>
      <c r="AD42" s="121">
        <f>IF(OR(historie[[#This Row],[Výška]]&lt;b_4_m,historie[[#This Row],[Výška]]=""),0,ROUNDDOWN(a_4_m*(historie[[#This Row],[Výška]]-b_4_m)^c_4_m,0))</f>
        <v>464</v>
      </c>
      <c r="AE42" s="121">
        <f>IF(OR(historie[[#This Row],[400m]]&gt;b_5_m-k_5_m*měření,historie[[#This Row],[400m]]=""),0,ROUNDDOWN(a_5_m*(b_5_m-k_5_m*měření-historie[[#This Row],[400m]])^c_5_m,0))</f>
        <v>249</v>
      </c>
      <c r="AF42" s="121">
        <f>IF(OR(historie[[#This Row],[Překážky]]&gt;b_6_m-k_6_m*měření,historie[[#This Row],[Překážky]]=""),0,ROUNDDOWN(a_6_m*(b_6_m-k_6_m*měření-historie[[#This Row],[Překážky]])^c_6_m,0))</f>
        <v>0</v>
      </c>
      <c r="AG42" s="121">
        <f>IF(OR(historie[[#This Row],[Disk]]&lt;b_7_m,historie[[#This Row],[Disk]]=""),0,ROUNDDOWN(a_7_m*(historie[[#This Row],[Disk]]-b_7_m)^c_7_m,0))</f>
        <v>401</v>
      </c>
      <c r="AH42" s="121">
        <f>IF(OR(historie[[#This Row],[Tyčka]]&lt;b_8_m,historie[[#This Row],[Tyčka]]=""),0,ROUNDDOWN(a_8_m*(historie[[#This Row],[Tyčka]]-b_8_m)^c_8_m,0))</f>
        <v>0</v>
      </c>
      <c r="AI42" s="121">
        <f>IF(OR(historie[[#This Row],[Oštěp]]&lt;b_9_m,historie[[#This Row],[Oštěp]]=""),0,ROUNDDOWN(a_9_m*(historie[[#This Row],[Oštěp]]-b_9_m)^c_9_m,0))</f>
        <v>278</v>
      </c>
      <c r="AJ42" s="121">
        <f>IF(OR(historie[[#This Row],[1500m]]*24*60*60&gt;b_10_m,historie[[#This Row],[1500m]]=""),0,ROUNDDOWN(a_10_m*(b_10_m-historie[[#This Row],[1500m]]*24*60*60)^c_10_m,0))</f>
        <v>0</v>
      </c>
      <c r="AK4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2593</v>
      </c>
      <c r="AL42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497</v>
      </c>
      <c r="AM42" s="121">
        <f>IF(OR(historie[[#This Row],[Dálka]]&lt;b_2_m,historie[[#This Row],[Dálka]]=""),0,ROUNDDOWN(a_2_m*(ROUND(historie[[#This Row],[Dálka]]*VLOOKUP(historie[[#This Row],[Veteran]],Veteran,3,FALSE),0)-b_2_m)^c_2_m,0))</f>
        <v>398</v>
      </c>
      <c r="AN42" s="121">
        <f>IF(OR(historie[[#This Row],[Koule]]&lt;b_3_m,historie[[#This Row],[Koule]]=""),0,ROUNDDOWN(a_3_m*(FLOOR(historie[[#This Row],[Koule]]*VLOOKUP(historie[[#This Row],[Veteran]],Veteran,4,FALSE),0.01)-b_3_m)^c_3_m,0))</f>
        <v>543</v>
      </c>
      <c r="AO42" s="121">
        <f>IF(OR(historie[[#This Row],[Výška]]&lt;b_4_m,historie[[#This Row],[Výška]]=""),0,ROUNDDOWN(a_4_m*(ROUND(historie[[#This Row],[Výška]]*VLOOKUP(historie[[#This Row],[Veteran]],Veteran,5,FALSE),0)-b_4_m)^c_4_m,0))</f>
        <v>528</v>
      </c>
      <c r="AP42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375</v>
      </c>
      <c r="AQ42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42" s="121">
        <f>IF(OR(historie[[#This Row],[Disk]]&lt;b_7_m,historie[[#This Row],[Disk]]=""),0,ROUNDDOWN(a_7_m*(FLOOR(historie[[#This Row],[Disk]]*VLOOKUP(historie[[#This Row],[Veteran]],Veteran,8,FALSE),0.01)-b_7_m)^c_7_m,0))</f>
        <v>454</v>
      </c>
      <c r="AS42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42" s="121">
        <f>IF(OR(historie[[#This Row],[Oštěp]]&lt;b_9_m,historie[[#This Row],[Oštěp]]=""),0,ROUNDDOWN(a_9_m*(FLOOR(historie[[#This Row],[Oštěp]]*VLOOKUP(historie[[#This Row],[Veteran]],Veteran,10,FALSE),0.01)-b_9_m)^c_9_m,0))</f>
        <v>313</v>
      </c>
      <c r="AU42" s="12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42" s="80">
        <f t="shared" si="0"/>
        <v>3108</v>
      </c>
      <c r="AW42" s="121" cm="1">
        <f t="array" ref="AW42">MAX(IF(historie[[Jméno a příjmení]:[Jméno a příjmení]]=A42,historie[[100m_body_v]:[100m_body_v]]))
+MAX(IF(historie[[Jméno a příjmení]:[Jméno a příjmení]]=A42,historie[[dálka_body_v]:[dálka_body_v]]))
+MAX(IF(historie[[Jméno a příjmení]:[Jméno a příjmení]]=A42,historie[[koule_body_v]:[koule_body_v]]))
+MAX(IF(historie[[Jméno a příjmení]:[Jméno a příjmení]]=A42,historie[[výška_body_v]:[výška_body_v]]))
+MAX(IF(historie[[Jméno a příjmení]:[Jméno a příjmení]]=A42,historie[[400m_body_v]:[400m_body_v]]))
+MAX(IF(historie[[Jméno a příjmení]:[Jméno a příjmení]]=A42,historie[[překážky_body_v]:[překážky_body_v]]))
+MAX(IF(historie[[Jméno a příjmení]:[Jméno a příjmení]]=A42,historie[[disk_body_v]:[disk_body_v]]))
+MAX(IF(historie[[Jméno a příjmení]:[Jméno a příjmení]]=A42,historie[[tyčka_body_v]:[tyčka_body_v]]))
+MAX(IF(historie[[Jméno a příjmení]:[Jméno a příjmení]]=A42,historie[[oštěp_body_v]:[oštěp_body_v]]))
+MAX(IF(historie[[Jméno a příjmení]:[Jméno a příjmení]]=A42,historie[[1500m_body_v]:[1500m_body_v]]))</f>
        <v>4893</v>
      </c>
    </row>
    <row r="43" spans="1:49" x14ac:dyDescent="0.2">
      <c r="A43" s="122" t="s">
        <v>201</v>
      </c>
      <c r="B43" s="122">
        <v>1978</v>
      </c>
      <c r="C43" s="118">
        <v>12.5</v>
      </c>
      <c r="D43" s="119">
        <v>513</v>
      </c>
      <c r="E43" s="115">
        <v>506</v>
      </c>
      <c r="F43" s="119">
        <v>394</v>
      </c>
      <c r="G43" s="118">
        <v>9.82</v>
      </c>
      <c r="H43" s="119">
        <v>475</v>
      </c>
      <c r="I43" s="115">
        <v>175</v>
      </c>
      <c r="J43" s="119">
        <v>585</v>
      </c>
      <c r="K43" s="118">
        <v>60.34</v>
      </c>
      <c r="L43" s="119">
        <v>397</v>
      </c>
      <c r="M43" s="118">
        <v>20.2</v>
      </c>
      <c r="N43" s="119">
        <v>315</v>
      </c>
      <c r="O43" s="118">
        <v>21.47</v>
      </c>
      <c r="P43" s="119">
        <v>300</v>
      </c>
      <c r="Q43" s="115">
        <v>220</v>
      </c>
      <c r="R43" s="119">
        <v>179</v>
      </c>
      <c r="S43" s="118">
        <v>33.29</v>
      </c>
      <c r="T43" s="119">
        <v>346</v>
      </c>
      <c r="U43" s="120">
        <v>4.0547453703703709E-3</v>
      </c>
      <c r="V43" s="119">
        <v>305</v>
      </c>
      <c r="W43" s="74">
        <v>3809</v>
      </c>
      <c r="X43" s="83">
        <v>2020</v>
      </c>
      <c r="Y43" s="80">
        <f>IF(historie[[#This Row],[Ročník]]&lt;&gt;0,historie[[#This Row],[Rok]]-historie[[#This Row],[Ročník]],"")</f>
        <v>42</v>
      </c>
      <c r="Z43" s="80">
        <f>IF(AND(historie[[#This Row],[Ročník]]&lt;&gt;"",FLOOR(historie[[#This Row],[Rok]]-historie[[#This Row],[Ročník]],5)&gt;=35),FLOOR(historie[[#This Row],[Rok]]-historie[[#This Row],[Ročník]],5),0)</f>
        <v>40</v>
      </c>
      <c r="AA43" s="121">
        <f>IF(OR(historie[[#This Row],[100m]]&gt;b_1_m-k_1_m*měření,historie[[#This Row],[100m]]=""),0,ROUNDDOWN(a_1_m*(b_1_m-k_1_m*měření-historie[[#This Row],[100m]])^c_1_m,0))</f>
        <v>513</v>
      </c>
      <c r="AB43" s="121">
        <f>IF(OR(historie[[#This Row],[Dálka]]&lt;b_2_m,historie[[#This Row],[Dálka]]=""),0,ROUNDDOWN(a_2_m*(historie[[#This Row],[Dálka]]-b_2_m)^c_2_m,0))</f>
        <v>394</v>
      </c>
      <c r="AC43" s="121">
        <f>IF(OR(historie[[#This Row],[Koule]]&lt;b_3_m,historie[[#This Row],[Koule]]=""),0,ROUNDDOWN(a_3_m*(historie[[#This Row],[Koule]]-b_3_m)^c_3_m,0))</f>
        <v>475</v>
      </c>
      <c r="AD43" s="121">
        <f>IF(OR(historie[[#This Row],[Výška]]&lt;b_4_m,historie[[#This Row],[Výška]]=""),0,ROUNDDOWN(a_4_m*(historie[[#This Row],[Výška]]-b_4_m)^c_4_m,0))</f>
        <v>585</v>
      </c>
      <c r="AE43" s="121">
        <f>IF(OR(historie[[#This Row],[400m]]&gt;b_5_m-k_5_m*měření,historie[[#This Row],[400m]]=""),0,ROUNDDOWN(a_5_m*(b_5_m-k_5_m*měření-historie[[#This Row],[400m]])^c_5_m,0))</f>
        <v>397</v>
      </c>
      <c r="AF43" s="121">
        <f>IF(OR(historie[[#This Row],[Překážky]]&gt;b_6_m-k_6_m*měření,historie[[#This Row],[Překážky]]=""),0,ROUNDDOWN(a_6_m*(b_6_m-k_6_m*měření-historie[[#This Row],[Překážky]])^c_6_m,0))</f>
        <v>315</v>
      </c>
      <c r="AG43" s="121">
        <f>IF(OR(historie[[#This Row],[Disk]]&lt;b_7_m,historie[[#This Row],[Disk]]=""),0,ROUNDDOWN(a_7_m*(historie[[#This Row],[Disk]]-b_7_m)^c_7_m,0))</f>
        <v>300</v>
      </c>
      <c r="AH43" s="121">
        <f>IF(OR(historie[[#This Row],[Tyčka]]&lt;b_8_m,historie[[#This Row],[Tyčka]]=""),0,ROUNDDOWN(a_8_m*(historie[[#This Row],[Tyčka]]-b_8_m)^c_8_m,0))</f>
        <v>179</v>
      </c>
      <c r="AI43" s="121">
        <f>IF(OR(historie[[#This Row],[Oštěp]]&lt;b_9_m,historie[[#This Row],[Oštěp]]=""),0,ROUNDDOWN(a_9_m*(historie[[#This Row],[Oštěp]]-b_9_m)^c_9_m,0))</f>
        <v>346</v>
      </c>
      <c r="AJ43" s="121">
        <f>IF(OR(historie[[#This Row],[1500m]]*24*60*60&gt;b_10_m,historie[[#This Row],[1500m]]=""),0,ROUNDDOWN(a_10_m*(b_10_m-historie[[#This Row],[1500m]]*24*60*60)^c_10_m,0))</f>
        <v>305</v>
      </c>
      <c r="AK4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3809</v>
      </c>
      <c r="AL43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608</v>
      </c>
      <c r="AM43" s="121">
        <f>IF(OR(historie[[#This Row],[Dálka]]&lt;b_2_m,historie[[#This Row],[Dálka]]=""),0,ROUNDDOWN(a_2_m*(ROUND(historie[[#This Row],[Dálka]]*VLOOKUP(historie[[#This Row],[Veteran]],Veteran,3,FALSE),0)-b_2_m)^c_2_m,0))</f>
        <v>483</v>
      </c>
      <c r="AN43" s="121">
        <f>IF(OR(historie[[#This Row],[Koule]]&lt;b_3_m,historie[[#This Row],[Koule]]=""),0,ROUNDDOWN(a_3_m*(FLOOR(historie[[#This Row],[Koule]]*VLOOKUP(historie[[#This Row],[Veteran]],Veteran,4,FALSE),0.01)-b_3_m)^c_3_m,0))</f>
        <v>542</v>
      </c>
      <c r="AO43" s="121">
        <f>IF(OR(historie[[#This Row],[Výška]]&lt;b_4_m,historie[[#This Row],[Výška]]=""),0,ROUNDDOWN(a_4_m*(ROUND(historie[[#This Row],[Výška]]*VLOOKUP(historie[[#This Row],[Veteran]],Veteran,5,FALSE),0)-b_4_m)^c_4_m,0))</f>
        <v>661</v>
      </c>
      <c r="AP43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536</v>
      </c>
      <c r="AQ43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393</v>
      </c>
      <c r="AR43" s="121">
        <f>IF(OR(historie[[#This Row],[Disk]]&lt;b_7_m,historie[[#This Row],[Disk]]=""),0,ROUNDDOWN(a_7_m*(FLOOR(historie[[#This Row],[Disk]]*VLOOKUP(historie[[#This Row],[Veteran]],Veteran,8,FALSE),0.01)-b_7_m)^c_7_m,0))</f>
        <v>341</v>
      </c>
      <c r="AS43" s="121">
        <f>IF(OR(historie[[#This Row],[Tyčka]]&lt;b_8_m,historie[[#This Row],[Tyčka]]=""),0,ROUNDDOWN(a_8_m*(ROUND(historie[[#This Row],[Tyčka]]*VLOOKUP(historie[[#This Row],[Veteran]],Veteran,9,FALSE),0)-b_8_m)^c_8_m,0))</f>
        <v>214</v>
      </c>
      <c r="AT43" s="121">
        <f>IF(OR(historie[[#This Row],[Oštěp]]&lt;b_9_m,historie[[#This Row],[Oštěp]]=""),0,ROUNDDOWN(a_9_m*(FLOOR(historie[[#This Row],[Oštěp]]*VLOOKUP(historie[[#This Row],[Veteran]],Veteran,10,FALSE),0.01)-b_9_m)^c_9_m,0))</f>
        <v>387</v>
      </c>
      <c r="AU43" s="121">
        <f>IF(OR(historie[[#This Row],[1500m]]*24*60*60&gt;b_10_m,historie[[#This Row],[1500m]]=""),0,ROUNDDOWN(a_10_m*(b_10_m-historie[[#This Row],[1500m]]*VLOOKUP(historie[[#This Row],[Veteran]],Veteran,11,FALSE)*24*60*60)^c_10_m,0))</f>
        <v>382</v>
      </c>
      <c r="AV43" s="80">
        <f t="shared" si="0"/>
        <v>4547</v>
      </c>
      <c r="AW43" s="121" cm="1">
        <f t="array" ref="AW43">MAX(IF(historie[[Jméno a příjmení]:[Jméno a příjmení]]=A43,historie[[100m_body_v]:[100m_body_v]]))
+MAX(IF(historie[[Jméno a příjmení]:[Jméno a příjmení]]=A43,historie[[dálka_body_v]:[dálka_body_v]]))
+MAX(IF(historie[[Jméno a příjmení]:[Jméno a příjmení]]=A43,historie[[koule_body_v]:[koule_body_v]]))
+MAX(IF(historie[[Jméno a příjmení]:[Jméno a příjmení]]=A43,historie[[výška_body_v]:[výška_body_v]]))
+MAX(IF(historie[[Jméno a příjmení]:[Jméno a příjmení]]=A43,historie[[400m_body_v]:[400m_body_v]]))
+MAX(IF(historie[[Jméno a příjmení]:[Jméno a příjmení]]=A43,historie[[překážky_body_v]:[překážky_body_v]]))
+MAX(IF(historie[[Jméno a příjmení]:[Jméno a příjmení]]=A43,historie[[disk_body_v]:[disk_body_v]]))
+MAX(IF(historie[[Jméno a příjmení]:[Jméno a příjmení]]=A43,historie[[tyčka_body_v]:[tyčka_body_v]]))
+MAX(IF(historie[[Jméno a příjmení]:[Jméno a příjmení]]=A43,historie[[oštěp_body_v]:[oštěp_body_v]]))
+MAX(IF(historie[[Jméno a příjmení]:[Jméno a příjmení]]=A43,historie[[1500m_body_v]:[1500m_body_v]]))</f>
        <v>4893</v>
      </c>
    </row>
    <row r="44" spans="1:49" x14ac:dyDescent="0.2">
      <c r="A44" s="122" t="s">
        <v>201</v>
      </c>
      <c r="B44" s="122">
        <v>1978</v>
      </c>
      <c r="C44" s="118">
        <v>12.82</v>
      </c>
      <c r="D44" s="119">
        <v>458</v>
      </c>
      <c r="E44" s="115">
        <v>501</v>
      </c>
      <c r="F44" s="119">
        <v>384</v>
      </c>
      <c r="G44" s="118">
        <v>9.66</v>
      </c>
      <c r="H44" s="119">
        <v>465</v>
      </c>
      <c r="I44" s="115">
        <v>170</v>
      </c>
      <c r="J44" s="119">
        <v>544</v>
      </c>
      <c r="K44" s="118">
        <v>60.72</v>
      </c>
      <c r="L44" s="119">
        <v>384</v>
      </c>
      <c r="M44" s="118">
        <v>19.84</v>
      </c>
      <c r="N44" s="119">
        <v>343</v>
      </c>
      <c r="O44" s="118">
        <v>29.46</v>
      </c>
      <c r="P44" s="119">
        <v>454</v>
      </c>
      <c r="Q44" s="115">
        <v>230</v>
      </c>
      <c r="R44" s="119">
        <v>199</v>
      </c>
      <c r="S44" s="118">
        <v>32.590000000000003</v>
      </c>
      <c r="T44" s="119">
        <v>336</v>
      </c>
      <c r="U44" s="120">
        <v>4.0219907407407409E-3</v>
      </c>
      <c r="V44" s="119">
        <v>317</v>
      </c>
      <c r="W44" s="74">
        <v>3884</v>
      </c>
      <c r="X44" s="83">
        <v>2019</v>
      </c>
      <c r="Y44" s="80">
        <f>IF(historie[[#This Row],[Ročník]]&lt;&gt;0,historie[[#This Row],[Rok]]-historie[[#This Row],[Ročník]],"")</f>
        <v>41</v>
      </c>
      <c r="Z44" s="80">
        <f>IF(AND(historie[[#This Row],[Ročník]]&lt;&gt;"",FLOOR(historie[[#This Row],[Rok]]-historie[[#This Row],[Ročník]],5)&gt;=35),FLOOR(historie[[#This Row],[Rok]]-historie[[#This Row],[Ročník]],5),0)</f>
        <v>40</v>
      </c>
      <c r="AA44" s="121">
        <f>IF(OR(historie[[#This Row],[100m]]&gt;b_1_m-k_1_m*měření,historie[[#This Row],[100m]]=""),0,ROUNDDOWN(a_1_m*(b_1_m-k_1_m*měření-historie[[#This Row],[100m]])^c_1_m,0))</f>
        <v>458</v>
      </c>
      <c r="AB44" s="121">
        <f>IF(OR(historie[[#This Row],[Dálka]]&lt;b_2_m,historie[[#This Row],[Dálka]]=""),0,ROUNDDOWN(a_2_m*(historie[[#This Row],[Dálka]]-b_2_m)^c_2_m,0))</f>
        <v>384</v>
      </c>
      <c r="AC44" s="121">
        <f>IF(OR(historie[[#This Row],[Koule]]&lt;b_3_m,historie[[#This Row],[Koule]]=""),0,ROUNDDOWN(a_3_m*(historie[[#This Row],[Koule]]-b_3_m)^c_3_m,0))</f>
        <v>465</v>
      </c>
      <c r="AD44" s="121">
        <f>IF(OR(historie[[#This Row],[Výška]]&lt;b_4_m,historie[[#This Row],[Výška]]=""),0,ROUNDDOWN(a_4_m*(historie[[#This Row],[Výška]]-b_4_m)^c_4_m,0))</f>
        <v>544</v>
      </c>
      <c r="AE44" s="121">
        <f>IF(OR(historie[[#This Row],[400m]]&gt;b_5_m-k_5_m*měření,historie[[#This Row],[400m]]=""),0,ROUNDDOWN(a_5_m*(b_5_m-k_5_m*měření-historie[[#This Row],[400m]])^c_5_m,0))</f>
        <v>384</v>
      </c>
      <c r="AF44" s="121">
        <f>IF(OR(historie[[#This Row],[Překážky]]&gt;b_6_m-k_6_m*měření,historie[[#This Row],[Překážky]]=""),0,ROUNDDOWN(a_6_m*(b_6_m-k_6_m*měření-historie[[#This Row],[Překážky]])^c_6_m,0))</f>
        <v>343</v>
      </c>
      <c r="AG44" s="121">
        <f>IF(OR(historie[[#This Row],[Disk]]&lt;b_7_m,historie[[#This Row],[Disk]]=""),0,ROUNDDOWN(a_7_m*(historie[[#This Row],[Disk]]-b_7_m)^c_7_m,0))</f>
        <v>454</v>
      </c>
      <c r="AH44" s="121">
        <f>IF(OR(historie[[#This Row],[Tyčka]]&lt;b_8_m,historie[[#This Row],[Tyčka]]=""),0,ROUNDDOWN(a_8_m*(historie[[#This Row],[Tyčka]]-b_8_m)^c_8_m,0))</f>
        <v>199</v>
      </c>
      <c r="AI44" s="121">
        <f>IF(OR(historie[[#This Row],[Oštěp]]&lt;b_9_m,historie[[#This Row],[Oštěp]]=""),0,ROUNDDOWN(a_9_m*(historie[[#This Row],[Oštěp]]-b_9_m)^c_9_m,0))</f>
        <v>336</v>
      </c>
      <c r="AJ44" s="121">
        <f>IF(OR(historie[[#This Row],[1500m]]*24*60*60&gt;b_10_m,historie[[#This Row],[1500m]]=""),0,ROUNDDOWN(a_10_m*(b_10_m-historie[[#This Row],[1500m]]*24*60*60)^c_10_m,0))</f>
        <v>317</v>
      </c>
      <c r="AK4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3884</v>
      </c>
      <c r="AL44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552</v>
      </c>
      <c r="AM44" s="121">
        <f>IF(OR(historie[[#This Row],[Dálka]]&lt;b_2_m,historie[[#This Row],[Dálka]]=""),0,ROUNDDOWN(a_2_m*(ROUND(historie[[#This Row],[Dálka]]*VLOOKUP(historie[[#This Row],[Veteran]],Veteran,3,FALSE),0)-b_2_m)^c_2_m,0))</f>
        <v>473</v>
      </c>
      <c r="AN44" s="121">
        <f>IF(OR(historie[[#This Row],[Koule]]&lt;b_3_m,historie[[#This Row],[Koule]]=""),0,ROUNDDOWN(a_3_m*(FLOOR(historie[[#This Row],[Koule]]*VLOOKUP(historie[[#This Row],[Veteran]],Veteran,4,FALSE),0.01)-b_3_m)^c_3_m,0))</f>
        <v>531</v>
      </c>
      <c r="AO44" s="121">
        <f>IF(OR(historie[[#This Row],[Výška]]&lt;b_4_m,historie[[#This Row],[Výška]]=""),0,ROUNDDOWN(a_4_m*(ROUND(historie[[#This Row],[Výška]]*VLOOKUP(historie[[#This Row],[Veteran]],Veteran,5,FALSE),0)-b_4_m)^c_4_m,0))</f>
        <v>610</v>
      </c>
      <c r="AP44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523</v>
      </c>
      <c r="AQ44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422</v>
      </c>
      <c r="AR44" s="121">
        <f>IF(OR(historie[[#This Row],[Disk]]&lt;b_7_m,historie[[#This Row],[Disk]]=""),0,ROUNDDOWN(a_7_m*(FLOOR(historie[[#This Row],[Disk]]*VLOOKUP(historie[[#This Row],[Veteran]],Veteran,8,FALSE),0.01)-b_7_m)^c_7_m,0))</f>
        <v>513</v>
      </c>
      <c r="AS44" s="121">
        <f>IF(OR(historie[[#This Row],[Tyčka]]&lt;b_8_m,historie[[#This Row],[Tyčka]]=""),0,ROUNDDOWN(a_8_m*(ROUND(historie[[#This Row],[Tyčka]]*VLOOKUP(historie[[#This Row],[Veteran]],Veteran,9,FALSE),0)-b_8_m)^c_8_m,0))</f>
        <v>237</v>
      </c>
      <c r="AT44" s="121">
        <f>IF(OR(historie[[#This Row],[Oštěp]]&lt;b_9_m,historie[[#This Row],[Oštěp]]=""),0,ROUNDDOWN(a_9_m*(FLOOR(historie[[#This Row],[Oštěp]]*VLOOKUP(historie[[#This Row],[Veteran]],Veteran,10,FALSE),0.01)-b_9_m)^c_9_m,0))</f>
        <v>376</v>
      </c>
      <c r="AU44" s="121">
        <f>IF(OR(historie[[#This Row],[1500m]]*24*60*60&gt;b_10_m,historie[[#This Row],[1500m]]=""),0,ROUNDDOWN(a_10_m*(b_10_m-historie[[#This Row],[1500m]]*VLOOKUP(historie[[#This Row],[Veteran]],Veteran,11,FALSE)*24*60*60)^c_10_m,0))</f>
        <v>395</v>
      </c>
      <c r="AV44" s="80">
        <f t="shared" si="0"/>
        <v>4632</v>
      </c>
      <c r="AW44" s="121">
        <f t="array" ref="AW44">MAX(IF(historie[[Jméno a příjmení]:[Jméno a příjmení]]=A44,historie[[100m_body_v]:[100m_body_v]]))
+MAX(IF(historie[[Jméno a příjmení]:[Jméno a příjmení]]=A44,historie[[dálka_body_v]:[dálka_body_v]]))
+MAX(IF(historie[[Jméno a příjmení]:[Jméno a příjmení]]=A44,historie[[koule_body_v]:[koule_body_v]]))
+MAX(IF(historie[[Jméno a příjmení]:[Jméno a příjmení]]=A44,historie[[výška_body_v]:[výška_body_v]]))
+MAX(IF(historie[[Jméno a příjmení]:[Jméno a příjmení]]=A44,historie[[400m_body_v]:[400m_body_v]]))
+MAX(IF(historie[[Jméno a příjmení]:[Jméno a příjmení]]=A44,historie[[překážky_body_v]:[překážky_body_v]]))
+MAX(IF(historie[[Jméno a příjmení]:[Jméno a příjmení]]=A44,historie[[disk_body_v]:[disk_body_v]]))
+MAX(IF(historie[[Jméno a příjmení]:[Jméno a příjmení]]=A44,historie[[tyčka_body_v]:[tyčka_body_v]]))
+MAX(IF(historie[[Jméno a příjmení]:[Jméno a příjmení]]=A44,historie[[oštěp_body_v]:[oštěp_body_v]]))
+MAX(IF(historie[[Jméno a příjmení]:[Jméno a příjmení]]=A44,historie[[1500m_body_v]:[1500m_body_v]]))</f>
        <v>4893</v>
      </c>
    </row>
    <row r="45" spans="1:49" x14ac:dyDescent="0.2">
      <c r="A45" s="122" t="s">
        <v>201</v>
      </c>
      <c r="B45" s="122">
        <v>1978</v>
      </c>
      <c r="C45" s="118">
        <v>12.54</v>
      </c>
      <c r="D45" s="119">
        <v>506</v>
      </c>
      <c r="E45" s="115">
        <v>516</v>
      </c>
      <c r="F45" s="119">
        <v>413</v>
      </c>
      <c r="G45" s="118">
        <v>9.27</v>
      </c>
      <c r="H45" s="119">
        <v>442</v>
      </c>
      <c r="I45" s="115">
        <v>170</v>
      </c>
      <c r="J45" s="119">
        <v>544</v>
      </c>
      <c r="K45" s="118">
        <v>62.26</v>
      </c>
      <c r="L45" s="119">
        <v>335</v>
      </c>
      <c r="M45" s="118">
        <v>20.82</v>
      </c>
      <c r="N45" s="119">
        <v>270</v>
      </c>
      <c r="O45" s="118">
        <v>30.1</v>
      </c>
      <c r="P45" s="119">
        <v>466</v>
      </c>
      <c r="Q45" s="115">
        <v>220</v>
      </c>
      <c r="R45" s="119">
        <v>179</v>
      </c>
      <c r="S45" s="118">
        <v>33.86</v>
      </c>
      <c r="T45" s="119">
        <v>354</v>
      </c>
      <c r="U45" s="120">
        <v>4.0328703703703698E-3</v>
      </c>
      <c r="V45" s="119">
        <v>313</v>
      </c>
      <c r="W45" s="74">
        <v>3822</v>
      </c>
      <c r="X45" s="83">
        <v>2018</v>
      </c>
      <c r="Y45" s="80">
        <f>IF(historie[[#This Row],[Ročník]]&lt;&gt;0,historie[[#This Row],[Rok]]-historie[[#This Row],[Ročník]],"")</f>
        <v>40</v>
      </c>
      <c r="Z45" s="80">
        <f>IF(AND(historie[[#This Row],[Ročník]]&lt;&gt;"",FLOOR(historie[[#This Row],[Rok]]-historie[[#This Row],[Ročník]],5)&gt;=35),FLOOR(historie[[#This Row],[Rok]]-historie[[#This Row],[Ročník]],5),0)</f>
        <v>40</v>
      </c>
      <c r="AA45" s="121">
        <f>IF(OR(historie[[#This Row],[100m]]&gt;b_1_m-k_1_m*měření,historie[[#This Row],[100m]]=""),0,ROUNDDOWN(a_1_m*(b_1_m-k_1_m*měření-historie[[#This Row],[100m]])^c_1_m,0))</f>
        <v>506</v>
      </c>
      <c r="AB45" s="121">
        <f>IF(OR(historie[[#This Row],[Dálka]]&lt;b_2_m,historie[[#This Row],[Dálka]]=""),0,ROUNDDOWN(a_2_m*(historie[[#This Row],[Dálka]]-b_2_m)^c_2_m,0))</f>
        <v>413</v>
      </c>
      <c r="AC45" s="121">
        <f>IF(OR(historie[[#This Row],[Koule]]&lt;b_3_m,historie[[#This Row],[Koule]]=""),0,ROUNDDOWN(a_3_m*(historie[[#This Row],[Koule]]-b_3_m)^c_3_m,0))</f>
        <v>442</v>
      </c>
      <c r="AD45" s="121">
        <f>IF(OR(historie[[#This Row],[Výška]]&lt;b_4_m,historie[[#This Row],[Výška]]=""),0,ROUNDDOWN(a_4_m*(historie[[#This Row],[Výška]]-b_4_m)^c_4_m,0))</f>
        <v>544</v>
      </c>
      <c r="AE45" s="121">
        <f>IF(OR(historie[[#This Row],[400m]]&gt;b_5_m-k_5_m*měření,historie[[#This Row],[400m]]=""),0,ROUNDDOWN(a_5_m*(b_5_m-k_5_m*měření-historie[[#This Row],[400m]])^c_5_m,0))</f>
        <v>335</v>
      </c>
      <c r="AF45" s="121">
        <f>IF(OR(historie[[#This Row],[Překážky]]&gt;b_6_m-k_6_m*měření,historie[[#This Row],[Překážky]]=""),0,ROUNDDOWN(a_6_m*(b_6_m-k_6_m*měření-historie[[#This Row],[Překážky]])^c_6_m,0))</f>
        <v>270</v>
      </c>
      <c r="AG45" s="121">
        <f>IF(OR(historie[[#This Row],[Disk]]&lt;b_7_m,historie[[#This Row],[Disk]]=""),0,ROUNDDOWN(a_7_m*(historie[[#This Row],[Disk]]-b_7_m)^c_7_m,0))</f>
        <v>466</v>
      </c>
      <c r="AH45" s="121">
        <f>IF(OR(historie[[#This Row],[Tyčka]]&lt;b_8_m,historie[[#This Row],[Tyčka]]=""),0,ROUNDDOWN(a_8_m*(historie[[#This Row],[Tyčka]]-b_8_m)^c_8_m,0))</f>
        <v>179</v>
      </c>
      <c r="AI45" s="121">
        <f>IF(OR(historie[[#This Row],[Oštěp]]&lt;b_9_m,historie[[#This Row],[Oštěp]]=""),0,ROUNDDOWN(a_9_m*(historie[[#This Row],[Oštěp]]-b_9_m)^c_9_m,0))</f>
        <v>354</v>
      </c>
      <c r="AJ45" s="121">
        <f>IF(OR(historie[[#This Row],[1500m]]*24*60*60&gt;b_10_m,historie[[#This Row],[1500m]]=""),0,ROUNDDOWN(a_10_m*(b_10_m-historie[[#This Row],[1500m]]*24*60*60)^c_10_m,0))</f>
        <v>313</v>
      </c>
      <c r="AK4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3822</v>
      </c>
      <c r="AL45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601</v>
      </c>
      <c r="AM45" s="121">
        <f>IF(OR(historie[[#This Row],[Dálka]]&lt;b_2_m,historie[[#This Row],[Dálka]]=""),0,ROUNDDOWN(a_2_m*(ROUND(historie[[#This Row],[Dálka]]*VLOOKUP(historie[[#This Row],[Veteran]],Veteran,3,FALSE),0)-b_2_m)^c_2_m,0))</f>
        <v>506</v>
      </c>
      <c r="AN45" s="121">
        <f>IF(OR(historie[[#This Row],[Koule]]&lt;b_3_m,historie[[#This Row],[Koule]]=""),0,ROUNDDOWN(a_3_m*(FLOOR(historie[[#This Row],[Koule]]*VLOOKUP(historie[[#This Row],[Veteran]],Veteran,4,FALSE),0.01)-b_3_m)^c_3_m,0))</f>
        <v>505</v>
      </c>
      <c r="AO45" s="121">
        <f>IF(OR(historie[[#This Row],[Výška]]&lt;b_4_m,historie[[#This Row],[Výška]]=""),0,ROUNDDOWN(a_4_m*(ROUND(historie[[#This Row],[Výška]]*VLOOKUP(historie[[#This Row],[Veteran]],Veteran,5,FALSE),0)-b_4_m)^c_4_m,0))</f>
        <v>610</v>
      </c>
      <c r="AP45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470</v>
      </c>
      <c r="AQ45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345</v>
      </c>
      <c r="AR45" s="121">
        <f>IF(OR(historie[[#This Row],[Disk]]&lt;b_7_m,historie[[#This Row],[Disk]]=""),0,ROUNDDOWN(a_7_m*(FLOOR(historie[[#This Row],[Disk]]*VLOOKUP(historie[[#This Row],[Veteran]],Veteran,8,FALSE),0.01)-b_7_m)^c_7_m,0))</f>
        <v>527</v>
      </c>
      <c r="AS45" s="121">
        <f>IF(OR(historie[[#This Row],[Tyčka]]&lt;b_8_m,historie[[#This Row],[Tyčka]]=""),0,ROUNDDOWN(a_8_m*(ROUND(historie[[#This Row],[Tyčka]]*VLOOKUP(historie[[#This Row],[Veteran]],Veteran,9,FALSE),0)-b_8_m)^c_8_m,0))</f>
        <v>214</v>
      </c>
      <c r="AT45" s="121">
        <f>IF(OR(historie[[#This Row],[Oštěp]]&lt;b_9_m,historie[[#This Row],[Oštěp]]=""),0,ROUNDDOWN(a_9_m*(FLOOR(historie[[#This Row],[Oštěp]]*VLOOKUP(historie[[#This Row],[Veteran]],Veteran,10,FALSE),0.01)-b_9_m)^c_9_m,0))</f>
        <v>396</v>
      </c>
      <c r="AU45" s="121">
        <f>IF(OR(historie[[#This Row],[1500m]]*24*60*60&gt;b_10_m,historie[[#This Row],[1500m]]=""),0,ROUNDDOWN(a_10_m*(b_10_m-historie[[#This Row],[1500m]]*VLOOKUP(historie[[#This Row],[Veteran]],Veteran,11,FALSE)*24*60*60)^c_10_m,0))</f>
        <v>391</v>
      </c>
      <c r="AV45" s="80">
        <f t="shared" si="0"/>
        <v>4565</v>
      </c>
      <c r="AW45" s="121">
        <f t="array" ref="AW45">MAX(IF(historie[[Jméno a příjmení]:[Jméno a příjmení]]=A45,historie[[100m_body_v]:[100m_body_v]]))
+MAX(IF(historie[[Jméno a příjmení]:[Jméno a příjmení]]=A45,historie[[dálka_body_v]:[dálka_body_v]]))
+MAX(IF(historie[[Jméno a příjmení]:[Jméno a příjmení]]=A45,historie[[koule_body_v]:[koule_body_v]]))
+MAX(IF(historie[[Jméno a příjmení]:[Jméno a příjmení]]=A45,historie[[výška_body_v]:[výška_body_v]]))
+MAX(IF(historie[[Jméno a příjmení]:[Jméno a příjmení]]=A45,historie[[400m_body_v]:[400m_body_v]]))
+MAX(IF(historie[[Jméno a příjmení]:[Jméno a příjmení]]=A45,historie[[překážky_body_v]:[překážky_body_v]]))
+MAX(IF(historie[[Jméno a příjmení]:[Jméno a příjmení]]=A45,historie[[disk_body_v]:[disk_body_v]]))
+MAX(IF(historie[[Jméno a příjmení]:[Jméno a příjmení]]=A45,historie[[tyčka_body_v]:[tyčka_body_v]]))
+MAX(IF(historie[[Jméno a příjmení]:[Jméno a příjmení]]=A45,historie[[oštěp_body_v]:[oštěp_body_v]]))
+MAX(IF(historie[[Jméno a příjmení]:[Jméno a příjmení]]=A45,historie[[1500m_body_v]:[1500m_body_v]]))</f>
        <v>4893</v>
      </c>
    </row>
    <row r="46" spans="1:49" x14ac:dyDescent="0.2">
      <c r="A46" s="122" t="s">
        <v>201</v>
      </c>
      <c r="B46" s="122">
        <v>1978</v>
      </c>
      <c r="C46" s="118">
        <v>12.8</v>
      </c>
      <c r="D46" s="119">
        <v>461</v>
      </c>
      <c r="E46" s="115">
        <v>514</v>
      </c>
      <c r="F46" s="119">
        <v>409</v>
      </c>
      <c r="G46" s="118">
        <v>9.68</v>
      </c>
      <c r="H46" s="119">
        <v>466</v>
      </c>
      <c r="I46" s="115">
        <v>170</v>
      </c>
      <c r="J46" s="119">
        <v>544</v>
      </c>
      <c r="K46" s="118">
        <v>62.1</v>
      </c>
      <c r="L46" s="119">
        <v>340</v>
      </c>
      <c r="M46" s="118">
        <v>20.8</v>
      </c>
      <c r="N46" s="119">
        <v>272</v>
      </c>
      <c r="O46" s="118">
        <v>24.3</v>
      </c>
      <c r="P46" s="119">
        <v>354</v>
      </c>
      <c r="Q46" s="115">
        <v>220</v>
      </c>
      <c r="R46" s="119">
        <v>179</v>
      </c>
      <c r="S46" s="118">
        <v>35.03</v>
      </c>
      <c r="T46" s="119">
        <v>371</v>
      </c>
      <c r="U46" s="120">
        <v>4.155092592592593E-3</v>
      </c>
      <c r="V46" s="119">
        <v>268</v>
      </c>
      <c r="W46" s="74">
        <v>3897</v>
      </c>
      <c r="X46" s="83">
        <v>2017</v>
      </c>
      <c r="Y46" s="80">
        <f>IF(historie[[#This Row],[Ročník]]&lt;&gt;0,historie[[#This Row],[Rok]]-historie[[#This Row],[Ročník]],"")</f>
        <v>39</v>
      </c>
      <c r="Z46" s="80">
        <f>IF(AND(historie[[#This Row],[Ročník]]&lt;&gt;"",FLOOR(historie[[#This Row],[Rok]]-historie[[#This Row],[Ročník]],5)&gt;=35),FLOOR(historie[[#This Row],[Rok]]-historie[[#This Row],[Ročník]],5),0)</f>
        <v>35</v>
      </c>
      <c r="AA46" s="121">
        <f>IF(OR(historie[[#This Row],[100m]]&gt;b_1_m-k_1_m*měření,historie[[#This Row],[100m]]=""),0,ROUNDDOWN(a_1_m*(b_1_m-k_1_m*měření-historie[[#This Row],[100m]])^c_1_m,0))</f>
        <v>461</v>
      </c>
      <c r="AB46" s="121">
        <f>IF(OR(historie[[#This Row],[Dálka]]&lt;b_2_m,historie[[#This Row],[Dálka]]=""),0,ROUNDDOWN(a_2_m*(historie[[#This Row],[Dálka]]-b_2_m)^c_2_m,0))</f>
        <v>409</v>
      </c>
      <c r="AC46" s="121">
        <f>IF(OR(historie[[#This Row],[Koule]]&lt;b_3_m,historie[[#This Row],[Koule]]=""),0,ROUNDDOWN(a_3_m*(historie[[#This Row],[Koule]]-b_3_m)^c_3_m,0))</f>
        <v>466</v>
      </c>
      <c r="AD46" s="121">
        <f>IF(OR(historie[[#This Row],[Výška]]&lt;b_4_m,historie[[#This Row],[Výška]]=""),0,ROUNDDOWN(a_4_m*(historie[[#This Row],[Výška]]-b_4_m)^c_4_m,0))</f>
        <v>544</v>
      </c>
      <c r="AE46" s="121">
        <f>IF(OR(historie[[#This Row],[400m]]&gt;b_5_m-k_5_m*měření,historie[[#This Row],[400m]]=""),0,ROUNDDOWN(a_5_m*(b_5_m-k_5_m*měření-historie[[#This Row],[400m]])^c_5_m,0))</f>
        <v>340</v>
      </c>
      <c r="AF46" s="121">
        <f>IF(OR(historie[[#This Row],[Překážky]]&gt;b_6_m-k_6_m*měření,historie[[#This Row],[Překážky]]=""),0,ROUNDDOWN(a_6_m*(b_6_m-k_6_m*měření-historie[[#This Row],[Překážky]])^c_6_m,0))</f>
        <v>272</v>
      </c>
      <c r="AG46" s="121">
        <f>IF(OR(historie[[#This Row],[Disk]]&lt;b_7_m,historie[[#This Row],[Disk]]=""),0,ROUNDDOWN(a_7_m*(historie[[#This Row],[Disk]]-b_7_m)^c_7_m,0))</f>
        <v>354</v>
      </c>
      <c r="AH46" s="121">
        <f>IF(OR(historie[[#This Row],[Tyčka]]&lt;b_8_m,historie[[#This Row],[Tyčka]]=""),0,ROUNDDOWN(a_8_m*(historie[[#This Row],[Tyčka]]-b_8_m)^c_8_m,0))</f>
        <v>179</v>
      </c>
      <c r="AI46" s="121">
        <f>IF(OR(historie[[#This Row],[Oštěp]]&lt;b_9_m,historie[[#This Row],[Oštěp]]=""),0,ROUNDDOWN(a_9_m*(historie[[#This Row],[Oštěp]]-b_9_m)^c_9_m,0))</f>
        <v>371</v>
      </c>
      <c r="AJ46" s="121">
        <f>IF(OR(historie[[#This Row],[1500m]]*24*60*60&gt;b_10_m,historie[[#This Row],[1500m]]=""),0,ROUNDDOWN(a_10_m*(b_10_m-historie[[#This Row],[1500m]]*24*60*60)^c_10_m,0))</f>
        <v>268</v>
      </c>
      <c r="AK4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3664</v>
      </c>
      <c r="AL46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488</v>
      </c>
      <c r="AM46" s="121">
        <f>IF(OR(historie[[#This Row],[Dálka]]&lt;b_2_m,historie[[#This Row],[Dálka]]=""),0,ROUNDDOWN(a_2_m*(ROUND(historie[[#This Row],[Dálka]]*VLOOKUP(historie[[#This Row],[Veteran]],Veteran,3,FALSE),0)-b_2_m)^c_2_m,0))</f>
        <v>441</v>
      </c>
      <c r="AN46" s="121">
        <f>IF(OR(historie[[#This Row],[Koule]]&lt;b_3_m,historie[[#This Row],[Koule]]=""),0,ROUNDDOWN(a_3_m*(FLOOR(historie[[#This Row],[Koule]]*VLOOKUP(historie[[#This Row],[Veteran]],Veteran,4,FALSE),0.01)-b_3_m)^c_3_m,0))</f>
        <v>488</v>
      </c>
      <c r="AO46" s="121">
        <f>IF(OR(historie[[#This Row],[Výška]]&lt;b_4_m,historie[[#This Row],[Výška]]=""),0,ROUNDDOWN(a_4_m*(ROUND(historie[[#This Row],[Výška]]*VLOOKUP(historie[[#This Row],[Veteran]],Veteran,5,FALSE),0)-b_4_m)^c_4_m,0))</f>
        <v>577</v>
      </c>
      <c r="AP46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410</v>
      </c>
      <c r="AQ46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288</v>
      </c>
      <c r="AR46" s="121">
        <f>IF(OR(historie[[#This Row],[Disk]]&lt;b_7_m,historie[[#This Row],[Disk]]=""),0,ROUNDDOWN(a_7_m*(FLOOR(historie[[#This Row],[Disk]]*VLOOKUP(historie[[#This Row],[Veteran]],Veteran,8,FALSE),0.01)-b_7_m)^c_7_m,0))</f>
        <v>360</v>
      </c>
      <c r="AS46" s="121">
        <f>IF(OR(historie[[#This Row],[Tyčka]]&lt;b_8_m,historie[[#This Row],[Tyčka]]=""),0,ROUNDDOWN(a_8_m*(ROUND(historie[[#This Row],[Tyčka]]*VLOOKUP(historie[[#This Row],[Veteran]],Veteran,9,FALSE),0)-b_8_m)^c_8_m,0))</f>
        <v>187</v>
      </c>
      <c r="AT46" s="121">
        <f>IF(OR(historie[[#This Row],[Oštěp]]&lt;b_9_m,historie[[#This Row],[Oštěp]]=""),0,ROUNDDOWN(a_9_m*(FLOOR(historie[[#This Row],[Oštěp]]*VLOOKUP(historie[[#This Row],[Veteran]],Veteran,10,FALSE),0.01)-b_9_m)^c_9_m,0))</f>
        <v>377</v>
      </c>
      <c r="AU46" s="121">
        <f>IF(OR(historie[[#This Row],[1500m]]*24*60*60&gt;b_10_m,historie[[#This Row],[1500m]]=""),0,ROUNDDOWN(a_10_m*(b_10_m-historie[[#This Row],[1500m]]*VLOOKUP(historie[[#This Row],[Veteran]],Veteran,11,FALSE)*24*60*60)^c_10_m,0))</f>
        <v>281</v>
      </c>
      <c r="AV46" s="80">
        <f t="shared" si="0"/>
        <v>3897</v>
      </c>
      <c r="AW46" s="121">
        <f t="array" ref="AW46">MAX(IF(historie[[Jméno a příjmení]:[Jméno a příjmení]]=A46,historie[[100m_body_v]:[100m_body_v]]))
+MAX(IF(historie[[Jméno a příjmení]:[Jméno a příjmení]]=A46,historie[[dálka_body_v]:[dálka_body_v]]))
+MAX(IF(historie[[Jméno a příjmení]:[Jméno a příjmení]]=A46,historie[[koule_body_v]:[koule_body_v]]))
+MAX(IF(historie[[Jméno a příjmení]:[Jméno a příjmení]]=A46,historie[[výška_body_v]:[výška_body_v]]))
+MAX(IF(historie[[Jméno a příjmení]:[Jméno a příjmení]]=A46,historie[[400m_body_v]:[400m_body_v]]))
+MAX(IF(historie[[Jméno a příjmení]:[Jméno a příjmení]]=A46,historie[[překážky_body_v]:[překážky_body_v]]))
+MAX(IF(historie[[Jméno a příjmení]:[Jméno a příjmení]]=A46,historie[[disk_body_v]:[disk_body_v]]))
+MAX(IF(historie[[Jméno a příjmení]:[Jméno a příjmení]]=A46,historie[[tyčka_body_v]:[tyčka_body_v]]))
+MAX(IF(historie[[Jméno a příjmení]:[Jméno a příjmení]]=A46,historie[[oštěp_body_v]:[oštěp_body_v]]))
+MAX(IF(historie[[Jméno a příjmení]:[Jméno a příjmení]]=A46,historie[[1500m_body_v]:[1500m_body_v]]))</f>
        <v>4893</v>
      </c>
    </row>
    <row r="47" spans="1:49" x14ac:dyDescent="0.2">
      <c r="A47" s="56" t="s">
        <v>93</v>
      </c>
      <c r="B47" s="56">
        <v>1973</v>
      </c>
      <c r="C47" s="57">
        <v>15</v>
      </c>
      <c r="D47" s="58">
        <v>159</v>
      </c>
      <c r="E47" s="59">
        <v>361</v>
      </c>
      <c r="F47" s="58">
        <v>146</v>
      </c>
      <c r="G47" s="57">
        <v>8.06</v>
      </c>
      <c r="H47" s="58">
        <v>370</v>
      </c>
      <c r="I47" s="59">
        <v>125</v>
      </c>
      <c r="J47" s="58">
        <v>218</v>
      </c>
      <c r="K47" s="57">
        <v>70.3</v>
      </c>
      <c r="L47" s="58">
        <v>129</v>
      </c>
      <c r="M47" s="57">
        <v>25.3</v>
      </c>
      <c r="N47" s="58">
        <v>53</v>
      </c>
      <c r="O47" s="57">
        <v>16.55</v>
      </c>
      <c r="P47" s="58">
        <v>208</v>
      </c>
      <c r="Q47" s="59"/>
      <c r="R47" s="58">
        <v>0</v>
      </c>
      <c r="S47" s="57">
        <v>14.58</v>
      </c>
      <c r="T47" s="58">
        <v>90</v>
      </c>
      <c r="U47" s="60"/>
      <c r="V47" s="58">
        <v>0</v>
      </c>
      <c r="W47" s="74">
        <v>1373</v>
      </c>
      <c r="X47" s="83">
        <v>2000</v>
      </c>
      <c r="Y47" s="77">
        <f>IF(historie[[#This Row],[Ročník]]&lt;&gt;0,historie[[#This Row],[Rok]]-historie[[#This Row],[Ročník]],"")</f>
        <v>27</v>
      </c>
      <c r="Z47" s="80">
        <f>IF(AND(historie[[#This Row],[Ročník]]&lt;&gt;"",FLOOR(historie[[#This Row],[Rok]]-historie[[#This Row],[Ročník]],5)&gt;=35),FLOOR(historie[[#This Row],[Rok]]-historie[[#This Row],[Ročník]],5),0)</f>
        <v>0</v>
      </c>
      <c r="AA47" s="61">
        <f>IF(OR(historie[[#This Row],[100m]]&gt;b_1_m-k_1_m*měření,historie[[#This Row],[100m]]=""),0,ROUNDDOWN(a_1_m*(b_1_m-k_1_m*měření-historie[[#This Row],[100m]])^c_1_m,0))</f>
        <v>159</v>
      </c>
      <c r="AB47" s="61">
        <f>IF(OR(historie[[#This Row],[Dálka]]&lt;b_2_m,historie[[#This Row],[Dálka]]=""),0,ROUNDDOWN(a_2_m*(historie[[#This Row],[Dálka]]-b_2_m)^c_2_m,0))</f>
        <v>146</v>
      </c>
      <c r="AC47" s="61">
        <f>IF(OR(historie[[#This Row],[Koule]]&lt;b_3_m,historie[[#This Row],[Koule]]=""),0,ROUNDDOWN(a_3_m*(historie[[#This Row],[Koule]]-b_3_m)^c_3_m,0))</f>
        <v>370</v>
      </c>
      <c r="AD47" s="61">
        <f>IF(OR(historie[[#This Row],[Výška]]&lt;b_4_m,historie[[#This Row],[Výška]]=""),0,ROUNDDOWN(a_4_m*(historie[[#This Row],[Výška]]-b_4_m)^c_4_m,0))</f>
        <v>218</v>
      </c>
      <c r="AE47" s="61">
        <f>IF(OR(historie[[#This Row],[400m]]&gt;b_5_m-k_5_m*měření,historie[[#This Row],[400m]]=""),0,ROUNDDOWN(a_5_m*(b_5_m-k_5_m*měření-historie[[#This Row],[400m]])^c_5_m,0))</f>
        <v>129</v>
      </c>
      <c r="AF47" s="61">
        <f>IF(OR(historie[[#This Row],[Překážky]]&gt;b_6_m-k_6_m*měření,historie[[#This Row],[Překážky]]=""),0,ROUNDDOWN(a_6_m*(b_6_m-k_6_m*měření-historie[[#This Row],[Překážky]])^c_6_m,0))</f>
        <v>46</v>
      </c>
      <c r="AG47" s="61">
        <f>IF(OR(historie[[#This Row],[Disk]]&lt;b_7_m,historie[[#This Row],[Disk]]=""),0,ROUNDDOWN(a_7_m*(historie[[#This Row],[Disk]]-b_7_m)^c_7_m,0))</f>
        <v>208</v>
      </c>
      <c r="AH47" s="61">
        <f>IF(OR(historie[[#This Row],[Tyčka]]&lt;b_8_m,historie[[#This Row],[Tyčka]]=""),0,ROUNDDOWN(a_8_m*(historie[[#This Row],[Tyčka]]-b_8_m)^c_8_m,0))</f>
        <v>0</v>
      </c>
      <c r="AI47" s="61">
        <f>IF(OR(historie[[#This Row],[Oštěp]]&lt;b_9_m,historie[[#This Row],[Oštěp]]=""),0,ROUNDDOWN(a_9_m*(historie[[#This Row],[Oštěp]]-b_9_m)^c_9_m,0))</f>
        <v>90</v>
      </c>
      <c r="AJ47" s="61">
        <f>IF(OR(historie[[#This Row],[1500m]]*24*60*60&gt;b_10_m,historie[[#This Row],[1500m]]=""),0,ROUNDDOWN(a_10_m*(b_10_m-historie[[#This Row],[1500m]]*24*60*60)^c_10_m,0))</f>
        <v>0</v>
      </c>
      <c r="AK4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1366</v>
      </c>
      <c r="AL4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159</v>
      </c>
      <c r="AM47" s="61">
        <f>IF(OR(historie[[#This Row],[Dálka]]&lt;b_2_m,historie[[#This Row],[Dálka]]=""),0,ROUNDDOWN(a_2_m*(ROUND(historie[[#This Row],[Dálka]]*VLOOKUP(historie[[#This Row],[Veteran]],Veteran,3,FALSE),0)-b_2_m)^c_2_m,0))</f>
        <v>146</v>
      </c>
      <c r="AN47" s="61">
        <f>IF(OR(historie[[#This Row],[Koule]]&lt;b_3_m,historie[[#This Row],[Koule]]=""),0,ROUNDDOWN(a_3_m*(FLOOR(historie[[#This Row],[Koule]]*VLOOKUP(historie[[#This Row],[Veteran]],Veteran,4,FALSE),0.01)-b_3_m)^c_3_m,0))</f>
        <v>370</v>
      </c>
      <c r="AO47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4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129</v>
      </c>
      <c r="AQ4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46</v>
      </c>
      <c r="AR47" s="61">
        <f>IF(OR(historie[[#This Row],[Disk]]&lt;b_7_m,historie[[#This Row],[Disk]]=""),0,ROUNDDOWN(a_7_m*(FLOOR(historie[[#This Row],[Disk]]*VLOOKUP(historie[[#This Row],[Veteran]],Veteran,8,FALSE),0.01)-b_7_m)^c_7_m,0))</f>
        <v>208</v>
      </c>
      <c r="AS47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47" s="61">
        <f>IF(OR(historie[[#This Row],[Oštěp]]&lt;b_9_m,historie[[#This Row],[Oštěp]]=""),0,ROUNDDOWN(a_9_m*(FLOOR(historie[[#This Row],[Oštěp]]*VLOOKUP(historie[[#This Row],[Veteran]],Veteran,10,FALSE),0.01)-b_9_m)^c_9_m,0))</f>
        <v>90</v>
      </c>
      <c r="AU47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47" s="80">
        <f t="shared" si="0"/>
        <v>1366</v>
      </c>
      <c r="AW47" s="62">
        <f t="array" ref="AW47">MAX(IF(historie[[Jméno a příjmení]:[Jméno a příjmení]]=A47,historie[[100m_body_v]:[100m_body_v]]))
+MAX(IF(historie[[Jméno a příjmení]:[Jméno a příjmení]]=A47,historie[[dálka_body_v]:[dálka_body_v]]))
+MAX(IF(historie[[Jméno a příjmení]:[Jméno a příjmení]]=A47,historie[[koule_body_v]:[koule_body_v]]))
+MAX(IF(historie[[Jméno a příjmení]:[Jméno a příjmení]]=A47,historie[[výška_body_v]:[výška_body_v]]))
+MAX(IF(historie[[Jméno a příjmení]:[Jméno a příjmení]]=A47,historie[[400m_body_v]:[400m_body_v]]))
+MAX(IF(historie[[Jméno a příjmení]:[Jméno a příjmení]]=A47,historie[[překážky_body_v]:[překážky_body_v]]))
+MAX(IF(historie[[Jméno a příjmení]:[Jméno a příjmení]]=A47,historie[[disk_body_v]:[disk_body_v]]))
+MAX(IF(historie[[Jméno a příjmení]:[Jméno a příjmení]]=A47,historie[[tyčka_body_v]:[tyčka_body_v]]))
+MAX(IF(historie[[Jméno a příjmení]:[Jméno a příjmení]]=A47,historie[[oštěp_body_v]:[oštěp_body_v]]))
+MAX(IF(historie[[Jméno a příjmení]:[Jméno a příjmení]]=A47,historie[[1500m_body_v]:[1500m_body_v]]))</f>
        <v>2107</v>
      </c>
    </row>
    <row r="48" spans="1:49" x14ac:dyDescent="0.2">
      <c r="A48" s="56" t="s">
        <v>93</v>
      </c>
      <c r="B48" s="56">
        <v>1973</v>
      </c>
      <c r="C48" s="57">
        <v>14.62</v>
      </c>
      <c r="D48" s="58">
        <v>230</v>
      </c>
      <c r="E48" s="59">
        <v>389</v>
      </c>
      <c r="F48" s="58">
        <v>188</v>
      </c>
      <c r="G48" s="57">
        <v>7.52</v>
      </c>
      <c r="H48" s="58">
        <v>338</v>
      </c>
      <c r="I48" s="59">
        <v>125</v>
      </c>
      <c r="J48" s="58">
        <v>218</v>
      </c>
      <c r="K48" s="57">
        <v>71.2</v>
      </c>
      <c r="L48" s="58">
        <v>114</v>
      </c>
      <c r="M48" s="57">
        <v>23.91</v>
      </c>
      <c r="N48" s="58">
        <v>107</v>
      </c>
      <c r="O48" s="57">
        <v>16.420000000000002</v>
      </c>
      <c r="P48" s="58">
        <v>206</v>
      </c>
      <c r="Q48" s="59"/>
      <c r="R48" s="58">
        <v>0</v>
      </c>
      <c r="S48" s="57">
        <v>20.95</v>
      </c>
      <c r="T48" s="58">
        <v>175</v>
      </c>
      <c r="U48" s="60"/>
      <c r="V48" s="58">
        <v>0</v>
      </c>
      <c r="W48" s="74">
        <v>1576</v>
      </c>
      <c r="X48" s="83">
        <v>1999</v>
      </c>
      <c r="Y48" s="77">
        <f>IF(historie[[#This Row],[Ročník]]&lt;&gt;0,historie[[#This Row],[Rok]]-historie[[#This Row],[Ročník]],"")</f>
        <v>26</v>
      </c>
      <c r="Z48" s="80">
        <f>IF(AND(historie[[#This Row],[Ročník]]&lt;&gt;"",FLOOR(historie[[#This Row],[Rok]]-historie[[#This Row],[Ročník]],5)&gt;=35),FLOOR(historie[[#This Row],[Rok]]-historie[[#This Row],[Ročník]],5),0)</f>
        <v>0</v>
      </c>
      <c r="AA48" s="61">
        <f>IF(OR(historie[[#This Row],[100m]]&gt;b_1_m-k_1_m*měření,historie[[#This Row],[100m]]=""),0,ROUNDDOWN(a_1_m*(b_1_m-k_1_m*měření-historie[[#This Row],[100m]])^c_1_m,0))</f>
        <v>201</v>
      </c>
      <c r="AB48" s="61">
        <f>IF(OR(historie[[#This Row],[Dálka]]&lt;b_2_m,historie[[#This Row],[Dálka]]=""),0,ROUNDDOWN(a_2_m*(historie[[#This Row],[Dálka]]-b_2_m)^c_2_m,0))</f>
        <v>188</v>
      </c>
      <c r="AC48" s="61">
        <f>IF(OR(historie[[#This Row],[Koule]]&lt;b_3_m,historie[[#This Row],[Koule]]=""),0,ROUNDDOWN(a_3_m*(historie[[#This Row],[Koule]]-b_3_m)^c_3_m,0))</f>
        <v>338</v>
      </c>
      <c r="AD48" s="61">
        <f>IF(OR(historie[[#This Row],[Výška]]&lt;b_4_m,historie[[#This Row],[Výška]]=""),0,ROUNDDOWN(a_4_m*(historie[[#This Row],[Výška]]-b_4_m)^c_4_m,0))</f>
        <v>218</v>
      </c>
      <c r="AE48" s="61">
        <f>IF(OR(historie[[#This Row],[400m]]&gt;b_5_m-k_5_m*měření,historie[[#This Row],[400m]]=""),0,ROUNDDOWN(a_5_m*(b_5_m-k_5_m*měření-historie[[#This Row],[400m]])^c_5_m,0))</f>
        <v>111</v>
      </c>
      <c r="AF48" s="61">
        <f>IF(OR(historie[[#This Row],[Překážky]]&gt;b_6_m-k_6_m*měření,historie[[#This Row],[Překážky]]=""),0,ROUNDDOWN(a_6_m*(b_6_m-k_6_m*měření-historie[[#This Row],[Překážky]])^c_6_m,0))</f>
        <v>96</v>
      </c>
      <c r="AG48" s="61">
        <f>IF(OR(historie[[#This Row],[Disk]]&lt;b_7_m,historie[[#This Row],[Disk]]=""),0,ROUNDDOWN(a_7_m*(historie[[#This Row],[Disk]]-b_7_m)^c_7_m,0))</f>
        <v>206</v>
      </c>
      <c r="AH48" s="61">
        <f>IF(OR(historie[[#This Row],[Tyčka]]&lt;b_8_m,historie[[#This Row],[Tyčka]]=""),0,ROUNDDOWN(a_8_m*(historie[[#This Row],[Tyčka]]-b_8_m)^c_8_m,0))</f>
        <v>0</v>
      </c>
      <c r="AI48" s="61">
        <f>IF(OR(historie[[#This Row],[Oštěp]]&lt;b_9_m,historie[[#This Row],[Oštěp]]=""),0,ROUNDDOWN(a_9_m*(historie[[#This Row],[Oštěp]]-b_9_m)^c_9_m,0))</f>
        <v>174</v>
      </c>
      <c r="AJ48" s="61">
        <f>IF(OR(historie[[#This Row],[1500m]]*24*60*60&gt;b_10_m,historie[[#This Row],[1500m]]=""),0,ROUNDDOWN(a_10_m*(b_10_m-historie[[#This Row],[1500m]]*24*60*60)^c_10_m,0))</f>
        <v>0</v>
      </c>
      <c r="AK4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1532</v>
      </c>
      <c r="AL4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201</v>
      </c>
      <c r="AM48" s="61">
        <f>IF(OR(historie[[#This Row],[Dálka]]&lt;b_2_m,historie[[#This Row],[Dálka]]=""),0,ROUNDDOWN(a_2_m*(ROUND(historie[[#This Row],[Dálka]]*VLOOKUP(historie[[#This Row],[Veteran]],Veteran,3,FALSE),0)-b_2_m)^c_2_m,0))</f>
        <v>188</v>
      </c>
      <c r="AN48" s="61">
        <f>IF(OR(historie[[#This Row],[Koule]]&lt;b_3_m,historie[[#This Row],[Koule]]=""),0,ROUNDDOWN(a_3_m*(FLOOR(historie[[#This Row],[Koule]]*VLOOKUP(historie[[#This Row],[Veteran]],Veteran,4,FALSE),0.01)-b_3_m)^c_3_m,0))</f>
        <v>338</v>
      </c>
      <c r="AO48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4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111</v>
      </c>
      <c r="AQ4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96</v>
      </c>
      <c r="AR48" s="61">
        <f>IF(OR(historie[[#This Row],[Disk]]&lt;b_7_m,historie[[#This Row],[Disk]]=""),0,ROUNDDOWN(a_7_m*(FLOOR(historie[[#This Row],[Disk]]*VLOOKUP(historie[[#This Row],[Veteran]],Veteran,8,FALSE),0.01)-b_7_m)^c_7_m,0))</f>
        <v>206</v>
      </c>
      <c r="AS48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48" s="61">
        <f>IF(OR(historie[[#This Row],[Oštěp]]&lt;b_9_m,historie[[#This Row],[Oštěp]]=""),0,ROUNDDOWN(a_9_m*(FLOOR(historie[[#This Row],[Oštěp]]*VLOOKUP(historie[[#This Row],[Veteran]],Veteran,10,FALSE),0.01)-b_9_m)^c_9_m,0))</f>
        <v>174</v>
      </c>
      <c r="AU48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48" s="80">
        <f t="shared" si="0"/>
        <v>1532</v>
      </c>
      <c r="AW48" s="62">
        <f t="array" ref="AW48">MAX(IF(historie[[Jméno a příjmení]:[Jméno a příjmení]]=A48,historie[[100m_body_v]:[100m_body_v]]))
+MAX(IF(historie[[Jméno a příjmení]:[Jméno a příjmení]]=A48,historie[[dálka_body_v]:[dálka_body_v]]))
+MAX(IF(historie[[Jméno a příjmení]:[Jméno a příjmení]]=A48,historie[[koule_body_v]:[koule_body_v]]))
+MAX(IF(historie[[Jméno a příjmení]:[Jméno a příjmení]]=A48,historie[[výška_body_v]:[výška_body_v]]))
+MAX(IF(historie[[Jméno a příjmení]:[Jméno a příjmení]]=A48,historie[[400m_body_v]:[400m_body_v]]))
+MAX(IF(historie[[Jméno a příjmení]:[Jméno a příjmení]]=A48,historie[[překážky_body_v]:[překážky_body_v]]))
+MAX(IF(historie[[Jméno a příjmení]:[Jméno a příjmení]]=A48,historie[[disk_body_v]:[disk_body_v]]))
+MAX(IF(historie[[Jméno a příjmení]:[Jméno a příjmení]]=A48,historie[[tyčka_body_v]:[tyčka_body_v]]))
+MAX(IF(historie[[Jméno a příjmení]:[Jméno a příjmení]]=A48,historie[[oštěp_body_v]:[oštěp_body_v]]))
+MAX(IF(historie[[Jméno a příjmení]:[Jméno a příjmení]]=A48,historie[[1500m_body_v]:[1500m_body_v]]))</f>
        <v>2107</v>
      </c>
    </row>
    <row r="49" spans="1:49" x14ac:dyDescent="0.2">
      <c r="A49" s="56" t="s">
        <v>93</v>
      </c>
      <c r="B49" s="56">
        <v>1973</v>
      </c>
      <c r="C49" s="57">
        <v>14.4</v>
      </c>
      <c r="D49" s="58">
        <v>228</v>
      </c>
      <c r="E49" s="59">
        <v>395</v>
      </c>
      <c r="F49" s="58">
        <v>198</v>
      </c>
      <c r="G49" s="57">
        <v>7.83</v>
      </c>
      <c r="H49" s="58">
        <v>356</v>
      </c>
      <c r="I49" s="59">
        <v>135</v>
      </c>
      <c r="J49" s="58">
        <v>283</v>
      </c>
      <c r="K49" s="57">
        <v>66.3</v>
      </c>
      <c r="L49" s="58">
        <v>221</v>
      </c>
      <c r="M49" s="57">
        <v>23.9</v>
      </c>
      <c r="N49" s="58">
        <v>97</v>
      </c>
      <c r="O49" s="57">
        <v>18.170000000000002</v>
      </c>
      <c r="P49" s="58">
        <v>238</v>
      </c>
      <c r="Q49" s="59"/>
      <c r="R49" s="58">
        <v>0</v>
      </c>
      <c r="S49" s="57">
        <v>17.2</v>
      </c>
      <c r="T49" s="58">
        <v>125</v>
      </c>
      <c r="U49" s="60">
        <v>4.0740740740740746E-3</v>
      </c>
      <c r="V49" s="58">
        <v>298</v>
      </c>
      <c r="W49" s="74">
        <v>2044</v>
      </c>
      <c r="X49" s="83">
        <v>1996</v>
      </c>
      <c r="Y49" s="77">
        <f>IF(historie[[#This Row],[Ročník]]&lt;&gt;0,historie[[#This Row],[Rok]]-historie[[#This Row],[Ročník]],"")</f>
        <v>23</v>
      </c>
      <c r="Z49" s="80">
        <f>IF(AND(historie[[#This Row],[Ročník]]&lt;&gt;"",FLOOR(historie[[#This Row],[Rok]]-historie[[#This Row],[Ročník]],5)&gt;=35),FLOOR(historie[[#This Row],[Rok]]-historie[[#This Row],[Ročník]],5),0)</f>
        <v>0</v>
      </c>
      <c r="AA49" s="61">
        <f>IF(OR(historie[[#This Row],[100m]]&gt;b_1_m-k_1_m*měření,historie[[#This Row],[100m]]=""),0,ROUNDDOWN(a_1_m*(b_1_m-k_1_m*měření-historie[[#This Row],[100m]])^c_1_m,0))</f>
        <v>228</v>
      </c>
      <c r="AB49" s="61">
        <f>IF(OR(historie[[#This Row],[Dálka]]&lt;b_2_m,historie[[#This Row],[Dálka]]=""),0,ROUNDDOWN(a_2_m*(historie[[#This Row],[Dálka]]-b_2_m)^c_2_m,0))</f>
        <v>198</v>
      </c>
      <c r="AC49" s="61">
        <f>IF(OR(historie[[#This Row],[Koule]]&lt;b_3_m,historie[[#This Row],[Koule]]=""),0,ROUNDDOWN(a_3_m*(historie[[#This Row],[Koule]]-b_3_m)^c_3_m,0))</f>
        <v>356</v>
      </c>
      <c r="AD49" s="61">
        <f>IF(OR(historie[[#This Row],[Výška]]&lt;b_4_m,historie[[#This Row],[Výška]]=""),0,ROUNDDOWN(a_4_m*(historie[[#This Row],[Výška]]-b_4_m)^c_4_m,0))</f>
        <v>283</v>
      </c>
      <c r="AE49" s="61">
        <f>IF(OR(historie[[#This Row],[400m]]&gt;b_5_m-k_5_m*měření,historie[[#This Row],[400m]]=""),0,ROUNDDOWN(a_5_m*(b_5_m-k_5_m*měření-historie[[#This Row],[400m]])^c_5_m,0))</f>
        <v>221</v>
      </c>
      <c r="AF49" s="61">
        <f>IF(OR(historie[[#This Row],[Překážky]]&gt;b_6_m-k_6_m*měření,historie[[#This Row],[Překážky]]=""),0,ROUNDDOWN(a_6_m*(b_6_m-k_6_m*měření-historie[[#This Row],[Překážky]])^c_6_m,0))</f>
        <v>97</v>
      </c>
      <c r="AG49" s="61">
        <f>IF(OR(historie[[#This Row],[Disk]]&lt;b_7_m,historie[[#This Row],[Disk]]=""),0,ROUNDDOWN(a_7_m*(historie[[#This Row],[Disk]]-b_7_m)^c_7_m,0))</f>
        <v>238</v>
      </c>
      <c r="AH49" s="61">
        <f>IF(OR(historie[[#This Row],[Tyčka]]&lt;b_8_m,historie[[#This Row],[Tyčka]]=""),0,ROUNDDOWN(a_8_m*(historie[[#This Row],[Tyčka]]-b_8_m)^c_8_m,0))</f>
        <v>0</v>
      </c>
      <c r="AI49" s="61">
        <f>IF(OR(historie[[#This Row],[Oštěp]]&lt;b_9_m,historie[[#This Row],[Oštěp]]=""),0,ROUNDDOWN(a_9_m*(historie[[#This Row],[Oštěp]]-b_9_m)^c_9_m,0))</f>
        <v>124</v>
      </c>
      <c r="AJ49" s="61">
        <f>IF(OR(historie[[#This Row],[1500m]]*24*60*60&gt;b_10_m,historie[[#This Row],[1500m]]=""),0,ROUNDDOWN(a_10_m*(b_10_m-historie[[#This Row],[1500m]]*24*60*60)^c_10_m,0))</f>
        <v>298</v>
      </c>
      <c r="AK4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2043</v>
      </c>
      <c r="AL4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228</v>
      </c>
      <c r="AM49" s="61">
        <f>IF(OR(historie[[#This Row],[Dálka]]&lt;b_2_m,historie[[#This Row],[Dálka]]=""),0,ROUNDDOWN(a_2_m*(ROUND(historie[[#This Row],[Dálka]]*VLOOKUP(historie[[#This Row],[Veteran]],Veteran,3,FALSE),0)-b_2_m)^c_2_m,0))</f>
        <v>198</v>
      </c>
      <c r="AN49" s="61">
        <f>IF(OR(historie[[#This Row],[Koule]]&lt;b_3_m,historie[[#This Row],[Koule]]=""),0,ROUNDDOWN(a_3_m*(FLOOR(historie[[#This Row],[Koule]]*VLOOKUP(historie[[#This Row],[Veteran]],Veteran,4,FALSE),0.01)-b_3_m)^c_3_m,0))</f>
        <v>356</v>
      </c>
      <c r="AO49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4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221</v>
      </c>
      <c r="AQ4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97</v>
      </c>
      <c r="AR49" s="61">
        <f>IF(OR(historie[[#This Row],[Disk]]&lt;b_7_m,historie[[#This Row],[Disk]]=""),0,ROUNDDOWN(a_7_m*(FLOOR(historie[[#This Row],[Disk]]*VLOOKUP(historie[[#This Row],[Veteran]],Veteran,8,FALSE),0.01)-b_7_m)^c_7_m,0))</f>
        <v>238</v>
      </c>
      <c r="AS4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49" s="61">
        <f>IF(OR(historie[[#This Row],[Oštěp]]&lt;b_9_m,historie[[#This Row],[Oštěp]]=""),0,ROUNDDOWN(a_9_m*(FLOOR(historie[[#This Row],[Oštěp]]*VLOOKUP(historie[[#This Row],[Veteran]],Veteran,10,FALSE),0.01)-b_9_m)^c_9_m,0))</f>
        <v>124</v>
      </c>
      <c r="AU49" s="61">
        <f>IF(OR(historie[[#This Row],[1500m]]*24*60*60&gt;b_10_m,historie[[#This Row],[1500m]]=""),0,ROUNDDOWN(a_10_m*(b_10_m-historie[[#This Row],[1500m]]*VLOOKUP(historie[[#This Row],[Veteran]],Veteran,11,FALSE)*24*60*60)^c_10_m,0))</f>
        <v>298</v>
      </c>
      <c r="AV49" s="80">
        <f t="shared" si="0"/>
        <v>2043</v>
      </c>
      <c r="AW49" s="62">
        <f t="array" ref="AW49">MAX(IF(historie[[Jméno a příjmení]:[Jméno a příjmení]]=A49,historie[[100m_body_v]:[100m_body_v]]))
+MAX(IF(historie[[Jméno a příjmení]:[Jméno a příjmení]]=A49,historie[[dálka_body_v]:[dálka_body_v]]))
+MAX(IF(historie[[Jméno a příjmení]:[Jméno a příjmení]]=A49,historie[[koule_body_v]:[koule_body_v]]))
+MAX(IF(historie[[Jméno a příjmení]:[Jméno a příjmení]]=A49,historie[[výška_body_v]:[výška_body_v]]))
+MAX(IF(historie[[Jméno a příjmení]:[Jméno a příjmení]]=A49,historie[[400m_body_v]:[400m_body_v]]))
+MAX(IF(historie[[Jméno a příjmení]:[Jméno a příjmení]]=A49,historie[[překážky_body_v]:[překážky_body_v]]))
+MAX(IF(historie[[Jméno a příjmení]:[Jméno a příjmení]]=A49,historie[[disk_body_v]:[disk_body_v]]))
+MAX(IF(historie[[Jméno a příjmení]:[Jméno a příjmení]]=A49,historie[[tyčka_body_v]:[tyčka_body_v]]))
+MAX(IF(historie[[Jméno a příjmení]:[Jméno a příjmení]]=A49,historie[[oštěp_body_v]:[oštěp_body_v]]))
+MAX(IF(historie[[Jméno a příjmení]:[Jméno a příjmení]]=A49,historie[[1500m_body_v]:[1500m_body_v]]))</f>
        <v>2107</v>
      </c>
    </row>
    <row r="50" spans="1:49" x14ac:dyDescent="0.2">
      <c r="A50" s="56" t="s">
        <v>110</v>
      </c>
      <c r="B50" s="56">
        <v>1958</v>
      </c>
      <c r="C50" s="57">
        <v>16.02</v>
      </c>
      <c r="D50" s="58">
        <v>56</v>
      </c>
      <c r="E50" s="59">
        <v>375</v>
      </c>
      <c r="F50" s="58">
        <v>167</v>
      </c>
      <c r="G50" s="57">
        <v>7.82</v>
      </c>
      <c r="H50" s="58">
        <v>356</v>
      </c>
      <c r="I50" s="59">
        <v>135</v>
      </c>
      <c r="J50" s="58">
        <v>283</v>
      </c>
      <c r="K50" s="57">
        <v>75.23</v>
      </c>
      <c r="L50" s="58">
        <v>46</v>
      </c>
      <c r="M50" s="57"/>
      <c r="N50" s="58">
        <v>0</v>
      </c>
      <c r="O50" s="57">
        <v>14.35</v>
      </c>
      <c r="P50" s="58">
        <v>168</v>
      </c>
      <c r="Q50" s="59">
        <v>170</v>
      </c>
      <c r="R50" s="58">
        <v>86</v>
      </c>
      <c r="S50" s="57">
        <v>22.11</v>
      </c>
      <c r="T50" s="58">
        <v>190</v>
      </c>
      <c r="U50" s="60"/>
      <c r="V50" s="58">
        <v>0</v>
      </c>
      <c r="W50" s="74">
        <v>1352</v>
      </c>
      <c r="X50" s="83">
        <v>2004</v>
      </c>
      <c r="Y50" s="77">
        <f>IF(historie[[#This Row],[Ročník]]&lt;&gt;0,historie[[#This Row],[Rok]]-historie[[#This Row],[Ročník]],"")</f>
        <v>46</v>
      </c>
      <c r="Z50" s="80">
        <f>IF(AND(historie[[#This Row],[Ročník]]&lt;&gt;"",FLOOR(historie[[#This Row],[Rok]]-historie[[#This Row],[Ročník]],5)&gt;=35),FLOOR(historie[[#This Row],[Rok]]-historie[[#This Row],[Ročník]],5),0)</f>
        <v>45</v>
      </c>
      <c r="AA50" s="61">
        <f>IF(OR(historie[[#This Row],[100m]]&gt;b_1_m-k_1_m*měření,historie[[#This Row],[100m]]=""),0,ROUNDDOWN(a_1_m*(b_1_m-k_1_m*měření-historie[[#This Row],[100m]])^c_1_m,0))</f>
        <v>69</v>
      </c>
      <c r="AB50" s="61">
        <f>IF(OR(historie[[#This Row],[Dálka]]&lt;b_2_m,historie[[#This Row],[Dálka]]=""),0,ROUNDDOWN(a_2_m*(historie[[#This Row],[Dálka]]-b_2_m)^c_2_m,0))</f>
        <v>167</v>
      </c>
      <c r="AC50" s="61">
        <f>IF(OR(historie[[#This Row],[Koule]]&lt;b_3_m,historie[[#This Row],[Koule]]=""),0,ROUNDDOWN(a_3_m*(historie[[#This Row],[Koule]]-b_3_m)^c_3_m,0))</f>
        <v>356</v>
      </c>
      <c r="AD50" s="61">
        <f>IF(OR(historie[[#This Row],[Výška]]&lt;b_4_m,historie[[#This Row],[Výška]]=""),0,ROUNDDOWN(a_4_m*(historie[[#This Row],[Výška]]-b_4_m)^c_4_m,0))</f>
        <v>283</v>
      </c>
      <c r="AE50" s="61">
        <f>IF(OR(historie[[#This Row],[400m]]&gt;b_5_m-k_5_m*měření,historie[[#This Row],[400m]]=""),0,ROUNDDOWN(a_5_m*(b_5_m-k_5_m*měření-historie[[#This Row],[400m]])^c_5_m,0))</f>
        <v>47</v>
      </c>
      <c r="AF50" s="61">
        <f>IF(OR(historie[[#This Row],[Překážky]]&gt;b_6_m-k_6_m*měření,historie[[#This Row],[Překážky]]=""),0,ROUNDDOWN(a_6_m*(b_6_m-k_6_m*měření-historie[[#This Row],[Překážky]])^c_6_m,0))</f>
        <v>0</v>
      </c>
      <c r="AG50" s="61">
        <f>IF(OR(historie[[#This Row],[Disk]]&lt;b_7_m,historie[[#This Row],[Disk]]=""),0,ROUNDDOWN(a_7_m*(historie[[#This Row],[Disk]]-b_7_m)^c_7_m,0))</f>
        <v>168</v>
      </c>
      <c r="AH50" s="61">
        <f>IF(OR(historie[[#This Row],[Tyčka]]&lt;b_8_m,historie[[#This Row],[Tyčka]]=""),0,ROUNDDOWN(a_8_m*(historie[[#This Row],[Tyčka]]-b_8_m)^c_8_m,0))</f>
        <v>86</v>
      </c>
      <c r="AI50" s="61">
        <f>IF(OR(historie[[#This Row],[Oštěp]]&lt;b_9_m,historie[[#This Row],[Oštěp]]=""),0,ROUNDDOWN(a_9_m*(historie[[#This Row],[Oštěp]]-b_9_m)^c_9_m,0))</f>
        <v>190</v>
      </c>
      <c r="AJ50" s="61">
        <f>IF(OR(historie[[#This Row],[1500m]]*24*60*60&gt;b_10_m,historie[[#This Row],[1500m]]=""),0,ROUNDDOWN(a_10_m*(b_10_m-historie[[#This Row],[1500m]]*24*60*60)^c_10_m,0))</f>
        <v>0</v>
      </c>
      <c r="AK5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1366</v>
      </c>
      <c r="AL5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172</v>
      </c>
      <c r="AM50" s="61">
        <f>IF(OR(historie[[#This Row],[Dálka]]&lt;b_2_m,historie[[#This Row],[Dálka]]=""),0,ROUNDDOWN(a_2_m*(ROUND(historie[[#This Row],[Dálka]]*VLOOKUP(historie[[#This Row],[Veteran]],Veteran,3,FALSE),0)-b_2_m)^c_2_m,0))</f>
        <v>261</v>
      </c>
      <c r="AN50" s="61">
        <f>IF(OR(historie[[#This Row],[Koule]]&lt;b_3_m,historie[[#This Row],[Koule]]=""),0,ROUNDDOWN(a_3_m*(FLOOR(historie[[#This Row],[Koule]]*VLOOKUP(historie[[#This Row],[Veteran]],Veteran,4,FALSE),0.01)-b_3_m)^c_3_m,0))</f>
        <v>450</v>
      </c>
      <c r="AO50" s="61">
        <f>IF(OR(historie[[#This Row],[Výška]]&lt;b_4_m,historie[[#This Row],[Výška]]=""),0,ROUNDDOWN(a_4_m*(ROUND(historie[[#This Row],[Výška]]*VLOOKUP(historie[[#This Row],[Veteran]],Veteran,5,FALSE),0)-b_4_m)^c_4_m,0))</f>
        <v>381</v>
      </c>
      <c r="AP5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176</v>
      </c>
      <c r="AQ5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50" s="61">
        <f>IF(OR(historie[[#This Row],[Disk]]&lt;b_7_m,historie[[#This Row],[Disk]]=""),0,ROUNDDOWN(a_7_m*(FLOOR(historie[[#This Row],[Disk]]*VLOOKUP(historie[[#This Row],[Veteran]],Veteran,8,FALSE),0.01)-b_7_m)^c_7_m,0))</f>
        <v>222</v>
      </c>
      <c r="AS50" s="61">
        <f>IF(OR(historie[[#This Row],[Tyčka]]&lt;b_8_m,historie[[#This Row],[Tyčka]]=""),0,ROUNDDOWN(a_8_m*(ROUND(historie[[#This Row],[Tyčka]]*VLOOKUP(historie[[#This Row],[Veteran]],Veteran,9,FALSE),0)-b_8_m)^c_8_m,0))</f>
        <v>130</v>
      </c>
      <c r="AT50" s="61">
        <f>IF(OR(historie[[#This Row],[Oštěp]]&lt;b_9_m,historie[[#This Row],[Oštěp]]=""),0,ROUNDDOWN(a_9_m*(FLOOR(historie[[#This Row],[Oštěp]]*VLOOKUP(historie[[#This Row],[Veteran]],Veteran,10,FALSE),0.01)-b_9_m)^c_9_m,0))</f>
        <v>242</v>
      </c>
      <c r="AU50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50" s="80">
        <f t="shared" si="0"/>
        <v>2034</v>
      </c>
      <c r="AW50" s="62">
        <f t="array" ref="AW50">MAX(IF(historie[[Jméno a příjmení]:[Jméno a příjmení]]=A50,historie[[100m_body_v]:[100m_body_v]]))
+MAX(IF(historie[[Jméno a příjmení]:[Jméno a příjmení]]=A50,historie[[dálka_body_v]:[dálka_body_v]]))
+MAX(IF(historie[[Jméno a příjmení]:[Jméno a příjmení]]=A50,historie[[koule_body_v]:[koule_body_v]]))
+MAX(IF(historie[[Jméno a příjmení]:[Jméno a příjmení]]=A50,historie[[výška_body_v]:[výška_body_v]]))
+MAX(IF(historie[[Jméno a příjmení]:[Jméno a příjmení]]=A50,historie[[400m_body_v]:[400m_body_v]]))
+MAX(IF(historie[[Jméno a příjmení]:[Jméno a příjmení]]=A50,historie[[překážky_body_v]:[překážky_body_v]]))
+MAX(IF(historie[[Jméno a příjmení]:[Jméno a příjmení]]=A50,historie[[disk_body_v]:[disk_body_v]]))
+MAX(IF(historie[[Jméno a příjmení]:[Jméno a příjmení]]=A50,historie[[tyčka_body_v]:[tyčka_body_v]]))
+MAX(IF(historie[[Jméno a příjmení]:[Jméno a příjmení]]=A50,historie[[oštěp_body_v]:[oštěp_body_v]]))
+MAX(IF(historie[[Jméno a příjmení]:[Jméno a příjmení]]=A50,historie[[1500m_body_v]:[1500m_body_v]]))</f>
        <v>2599</v>
      </c>
    </row>
    <row r="51" spans="1:49" x14ac:dyDescent="0.2">
      <c r="A51" s="56" t="s">
        <v>110</v>
      </c>
      <c r="B51" s="56">
        <v>1958</v>
      </c>
      <c r="C51" s="57">
        <v>15.87</v>
      </c>
      <c r="D51" s="58">
        <v>80</v>
      </c>
      <c r="E51" s="59">
        <v>368</v>
      </c>
      <c r="F51" s="58">
        <v>156</v>
      </c>
      <c r="G51" s="57">
        <v>7.8</v>
      </c>
      <c r="H51" s="58">
        <v>354</v>
      </c>
      <c r="I51" s="59">
        <v>140</v>
      </c>
      <c r="J51" s="58">
        <v>317</v>
      </c>
      <c r="K51" s="57">
        <v>72.8</v>
      </c>
      <c r="L51" s="58">
        <v>83</v>
      </c>
      <c r="M51" s="57"/>
      <c r="N51" s="58">
        <v>0</v>
      </c>
      <c r="O51" s="57">
        <v>14.22</v>
      </c>
      <c r="P51" s="58">
        <v>166</v>
      </c>
      <c r="Q51" s="59">
        <v>160</v>
      </c>
      <c r="R51" s="58">
        <v>70</v>
      </c>
      <c r="S51" s="57">
        <v>18.8</v>
      </c>
      <c r="T51" s="58">
        <v>145</v>
      </c>
      <c r="U51" s="60">
        <v>4.4791666666666669E-3</v>
      </c>
      <c r="V51" s="58">
        <v>165</v>
      </c>
      <c r="W51" s="74">
        <v>1536</v>
      </c>
      <c r="X51" s="83">
        <v>2003</v>
      </c>
      <c r="Y51" s="77">
        <f>IF(historie[[#This Row],[Ročník]]&lt;&gt;0,historie[[#This Row],[Rok]]-historie[[#This Row],[Ročník]],"")</f>
        <v>45</v>
      </c>
      <c r="Z51" s="80">
        <f>IF(AND(historie[[#This Row],[Ročník]]&lt;&gt;"",FLOOR(historie[[#This Row],[Rok]]-historie[[#This Row],[Ročník]],5)&gt;=35),FLOOR(historie[[#This Row],[Rok]]-historie[[#This Row],[Ročník]],5),0)</f>
        <v>45</v>
      </c>
      <c r="AA51" s="61">
        <f>IF(OR(historie[[#This Row],[100m]]&gt;b_1_m-k_1_m*měření,historie[[#This Row],[100m]]=""),0,ROUNDDOWN(a_1_m*(b_1_m-k_1_m*měření-historie[[#This Row],[100m]])^c_1_m,0))</f>
        <v>80</v>
      </c>
      <c r="AB51" s="61">
        <f>IF(OR(historie[[#This Row],[Dálka]]&lt;b_2_m,historie[[#This Row],[Dálka]]=""),0,ROUNDDOWN(a_2_m*(historie[[#This Row],[Dálka]]-b_2_m)^c_2_m,0))</f>
        <v>156</v>
      </c>
      <c r="AC51" s="61">
        <f>IF(OR(historie[[#This Row],[Koule]]&lt;b_3_m,historie[[#This Row],[Koule]]=""),0,ROUNDDOWN(a_3_m*(historie[[#This Row],[Koule]]-b_3_m)^c_3_m,0))</f>
        <v>354</v>
      </c>
      <c r="AD51" s="61">
        <f>IF(OR(historie[[#This Row],[Výška]]&lt;b_4_m,historie[[#This Row],[Výška]]=""),0,ROUNDDOWN(a_4_m*(historie[[#This Row],[Výška]]-b_4_m)^c_4_m,0))</f>
        <v>317</v>
      </c>
      <c r="AE51" s="61">
        <f>IF(OR(historie[[#This Row],[400m]]&gt;b_5_m-k_5_m*měření,historie[[#This Row],[400m]]=""),0,ROUNDDOWN(a_5_m*(b_5_m-k_5_m*měření-historie[[#This Row],[400m]])^c_5_m,0))</f>
        <v>83</v>
      </c>
      <c r="AF51" s="61">
        <f>IF(OR(historie[[#This Row],[Překážky]]&gt;b_6_m-k_6_m*měření,historie[[#This Row],[Překážky]]=""),0,ROUNDDOWN(a_6_m*(b_6_m-k_6_m*měření-historie[[#This Row],[Překážky]])^c_6_m,0))</f>
        <v>0</v>
      </c>
      <c r="AG51" s="61">
        <f>IF(OR(historie[[#This Row],[Disk]]&lt;b_7_m,historie[[#This Row],[Disk]]=""),0,ROUNDDOWN(a_7_m*(historie[[#This Row],[Disk]]-b_7_m)^c_7_m,0))</f>
        <v>166</v>
      </c>
      <c r="AH51" s="61">
        <f>IF(OR(historie[[#This Row],[Tyčka]]&lt;b_8_m,historie[[#This Row],[Tyčka]]=""),0,ROUNDDOWN(a_8_m*(historie[[#This Row],[Tyčka]]-b_8_m)^c_8_m,0))</f>
        <v>70</v>
      </c>
      <c r="AI51" s="61">
        <f>IF(OR(historie[[#This Row],[Oštěp]]&lt;b_9_m,historie[[#This Row],[Oštěp]]=""),0,ROUNDDOWN(a_9_m*(historie[[#This Row],[Oštěp]]-b_9_m)^c_9_m,0))</f>
        <v>145</v>
      </c>
      <c r="AJ51" s="61">
        <f>IF(OR(historie[[#This Row],[1500m]]*24*60*60&gt;b_10_m,historie[[#This Row],[1500m]]=""),0,ROUNDDOWN(a_10_m*(b_10_m-historie[[#This Row],[1500m]]*24*60*60)^c_10_m,0))</f>
        <v>165</v>
      </c>
      <c r="AK5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1536</v>
      </c>
      <c r="AL5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188</v>
      </c>
      <c r="AM51" s="61">
        <f>IF(OR(historie[[#This Row],[Dálka]]&lt;b_2_m,historie[[#This Row],[Dálka]]=""),0,ROUNDDOWN(a_2_m*(ROUND(historie[[#This Row],[Dálka]]*VLOOKUP(historie[[#This Row],[Veteran]],Veteran,3,FALSE),0)-b_2_m)^c_2_m,0))</f>
        <v>247</v>
      </c>
      <c r="AN51" s="61">
        <f>IF(OR(historie[[#This Row],[Koule]]&lt;b_3_m,historie[[#This Row],[Koule]]=""),0,ROUNDDOWN(a_3_m*(FLOOR(historie[[#This Row],[Koule]]*VLOOKUP(historie[[#This Row],[Veteran]],Veteran,4,FALSE),0.01)-b_3_m)^c_3_m,0))</f>
        <v>448</v>
      </c>
      <c r="AO51" s="61">
        <f>IF(OR(historie[[#This Row],[Výška]]&lt;b_4_m,historie[[#This Row],[Výška]]=""),0,ROUNDDOWN(a_4_m*(ROUND(historie[[#This Row],[Výška]]*VLOOKUP(historie[[#This Row],[Veteran]],Veteran,5,FALSE),0)-b_4_m)^c_4_m,0))</f>
        <v>419</v>
      </c>
      <c r="AP5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230</v>
      </c>
      <c r="AQ5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51" s="61">
        <f>IF(OR(historie[[#This Row],[Disk]]&lt;b_7_m,historie[[#This Row],[Disk]]=""),0,ROUNDDOWN(a_7_m*(FLOOR(historie[[#This Row],[Disk]]*VLOOKUP(historie[[#This Row],[Veteran]],Veteran,8,FALSE),0.01)-b_7_m)^c_7_m,0))</f>
        <v>219</v>
      </c>
      <c r="AS51" s="61">
        <f>IF(OR(historie[[#This Row],[Tyčka]]&lt;b_8_m,historie[[#This Row],[Tyčka]]=""),0,ROUNDDOWN(a_8_m*(ROUND(historie[[#This Row],[Tyčka]]*VLOOKUP(historie[[#This Row],[Veteran]],Veteran,9,FALSE),0)-b_8_m)^c_8_m,0))</f>
        <v>110</v>
      </c>
      <c r="AT51" s="61">
        <f>IF(OR(historie[[#This Row],[Oštěp]]&lt;b_9_m,historie[[#This Row],[Oštěp]]=""),0,ROUNDDOWN(a_9_m*(FLOOR(historie[[#This Row],[Oštěp]]*VLOOKUP(historie[[#This Row],[Veteran]],Veteran,10,FALSE),0.01)-b_9_m)^c_9_m,0))</f>
        <v>189</v>
      </c>
      <c r="AU51" s="61">
        <f>IF(OR(historie[[#This Row],[1500m]]*24*60*60&gt;b_10_m,historie[[#This Row],[1500m]]=""),0,ROUNDDOWN(a_10_m*(b_10_m-historie[[#This Row],[1500m]]*VLOOKUP(historie[[#This Row],[Veteran]],Veteran,11,FALSE)*24*60*60)^c_10_m,0))</f>
        <v>293</v>
      </c>
      <c r="AV51" s="80">
        <f t="shared" si="0"/>
        <v>2343</v>
      </c>
      <c r="AW51" s="62">
        <f t="array" ref="AW51">MAX(IF(historie[[Jméno a příjmení]:[Jméno a příjmení]]=A51,historie[[100m_body_v]:[100m_body_v]]))
+MAX(IF(historie[[Jméno a příjmení]:[Jméno a příjmení]]=A51,historie[[dálka_body_v]:[dálka_body_v]]))
+MAX(IF(historie[[Jméno a příjmení]:[Jméno a příjmení]]=A51,historie[[koule_body_v]:[koule_body_v]]))
+MAX(IF(historie[[Jméno a příjmení]:[Jméno a příjmení]]=A51,historie[[výška_body_v]:[výška_body_v]]))
+MAX(IF(historie[[Jméno a příjmení]:[Jméno a příjmení]]=A51,historie[[400m_body_v]:[400m_body_v]]))
+MAX(IF(historie[[Jméno a příjmení]:[Jméno a příjmení]]=A51,historie[[překážky_body_v]:[překážky_body_v]]))
+MAX(IF(historie[[Jméno a příjmení]:[Jméno a příjmení]]=A51,historie[[disk_body_v]:[disk_body_v]]))
+MAX(IF(historie[[Jméno a příjmení]:[Jméno a příjmení]]=A51,historie[[tyčka_body_v]:[tyčka_body_v]]))
+MAX(IF(historie[[Jméno a příjmení]:[Jméno a příjmení]]=A51,historie[[oštěp_body_v]:[oštěp_body_v]]))
+MAX(IF(historie[[Jméno a příjmení]:[Jméno a příjmení]]=A51,historie[[1500m_body_v]:[1500m_body_v]]))</f>
        <v>2599</v>
      </c>
    </row>
    <row r="52" spans="1:49" x14ac:dyDescent="0.2">
      <c r="A52" s="56" t="s">
        <v>110</v>
      </c>
      <c r="B52" s="56">
        <v>1958</v>
      </c>
      <c r="C52" s="57">
        <v>16.64</v>
      </c>
      <c r="D52" s="58">
        <v>28</v>
      </c>
      <c r="E52" s="59">
        <v>380</v>
      </c>
      <c r="F52" s="58">
        <v>174</v>
      </c>
      <c r="G52" s="57">
        <v>7.23</v>
      </c>
      <c r="H52" s="58">
        <v>321</v>
      </c>
      <c r="I52" s="59">
        <v>140</v>
      </c>
      <c r="J52" s="58">
        <v>317</v>
      </c>
      <c r="K52" s="57">
        <v>76.5</v>
      </c>
      <c r="L52" s="58">
        <v>32</v>
      </c>
      <c r="M52" s="57"/>
      <c r="N52" s="58">
        <v>0</v>
      </c>
      <c r="O52" s="57">
        <v>15.14</v>
      </c>
      <c r="P52" s="58">
        <v>183</v>
      </c>
      <c r="Q52" s="59">
        <v>150</v>
      </c>
      <c r="R52" s="58">
        <v>54</v>
      </c>
      <c r="S52" s="57">
        <v>19.14</v>
      </c>
      <c r="T52" s="58">
        <v>150</v>
      </c>
      <c r="U52" s="60">
        <v>4.5370370370370365E-3</v>
      </c>
      <c r="V52" s="58">
        <v>148</v>
      </c>
      <c r="W52" s="74">
        <v>1407</v>
      </c>
      <c r="X52" s="83">
        <v>2002</v>
      </c>
      <c r="Y52" s="77">
        <f>IF(historie[[#This Row],[Ročník]]&lt;&gt;0,historie[[#This Row],[Rok]]-historie[[#This Row],[Ročník]],"")</f>
        <v>44</v>
      </c>
      <c r="Z52" s="80">
        <f>IF(AND(historie[[#This Row],[Ročník]]&lt;&gt;"",FLOOR(historie[[#This Row],[Rok]]-historie[[#This Row],[Ročník]],5)&gt;=35),FLOOR(historie[[#This Row],[Rok]]-historie[[#This Row],[Ročník]],5),0)</f>
        <v>40</v>
      </c>
      <c r="AA52" s="61">
        <f>IF(OR(historie[[#This Row],[100m]]&gt;b_1_m-k_1_m*měření,historie[[#This Row],[100m]]=""),0,ROUNDDOWN(a_1_m*(b_1_m-k_1_m*měření-historie[[#This Row],[100m]])^c_1_m,0))</f>
        <v>31</v>
      </c>
      <c r="AB52" s="61">
        <f>IF(OR(historie[[#This Row],[Dálka]]&lt;b_2_m,historie[[#This Row],[Dálka]]=""),0,ROUNDDOWN(a_2_m*(historie[[#This Row],[Dálka]]-b_2_m)^c_2_m,0))</f>
        <v>174</v>
      </c>
      <c r="AC52" s="61">
        <f>IF(OR(historie[[#This Row],[Koule]]&lt;b_3_m,historie[[#This Row],[Koule]]=""),0,ROUNDDOWN(a_3_m*(historie[[#This Row],[Koule]]-b_3_m)^c_3_m,0))</f>
        <v>321</v>
      </c>
      <c r="AD52" s="61">
        <f>IF(OR(historie[[#This Row],[Výška]]&lt;b_4_m,historie[[#This Row],[Výška]]=""),0,ROUNDDOWN(a_4_m*(historie[[#This Row],[Výška]]-b_4_m)^c_4_m,0))</f>
        <v>317</v>
      </c>
      <c r="AE52" s="61">
        <f>IF(OR(historie[[#This Row],[400m]]&gt;b_5_m-k_5_m*měření,historie[[#This Row],[400m]]=""),0,ROUNDDOWN(a_5_m*(b_5_m-k_5_m*měření-historie[[#This Row],[400m]])^c_5_m,0))</f>
        <v>32</v>
      </c>
      <c r="AF52" s="61">
        <f>IF(OR(historie[[#This Row],[Překážky]]&gt;b_6_m-k_6_m*měření,historie[[#This Row],[Překážky]]=""),0,ROUNDDOWN(a_6_m*(b_6_m-k_6_m*měření-historie[[#This Row],[Překážky]])^c_6_m,0))</f>
        <v>0</v>
      </c>
      <c r="AG52" s="61">
        <f>IF(OR(historie[[#This Row],[Disk]]&lt;b_7_m,historie[[#This Row],[Disk]]=""),0,ROUNDDOWN(a_7_m*(historie[[#This Row],[Disk]]-b_7_m)^c_7_m,0))</f>
        <v>183</v>
      </c>
      <c r="AH52" s="61">
        <f>IF(OR(historie[[#This Row],[Tyčka]]&lt;b_8_m,historie[[#This Row],[Tyčka]]=""),0,ROUNDDOWN(a_8_m*(historie[[#This Row],[Tyčka]]-b_8_m)^c_8_m,0))</f>
        <v>54</v>
      </c>
      <c r="AI52" s="61">
        <f>IF(OR(historie[[#This Row],[Oštěp]]&lt;b_9_m,historie[[#This Row],[Oštěp]]=""),0,ROUNDDOWN(a_9_m*(historie[[#This Row],[Oštěp]]-b_9_m)^c_9_m,0))</f>
        <v>150</v>
      </c>
      <c r="AJ52" s="61">
        <f>IF(OR(historie[[#This Row],[1500m]]*24*60*60&gt;b_10_m,historie[[#This Row],[1500m]]=""),0,ROUNDDOWN(a_10_m*(b_10_m-historie[[#This Row],[1500m]]*24*60*60)^c_10_m,0))</f>
        <v>149</v>
      </c>
      <c r="AK5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1411</v>
      </c>
      <c r="AL5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75</v>
      </c>
      <c r="AM52" s="61">
        <f>IF(OR(historie[[#This Row],[Dálka]]&lt;b_2_m,historie[[#This Row],[Dálka]]=""),0,ROUNDDOWN(a_2_m*(ROUND(historie[[#This Row],[Dálka]]*VLOOKUP(historie[[#This Row],[Veteran]],Veteran,3,FALSE),0)-b_2_m)^c_2_m,0))</f>
        <v>229</v>
      </c>
      <c r="AN52" s="61">
        <f>IF(OR(historie[[#This Row],[Koule]]&lt;b_3_m,historie[[#This Row],[Koule]]=""),0,ROUNDDOWN(a_3_m*(FLOOR(historie[[#This Row],[Koule]]*VLOOKUP(historie[[#This Row],[Veteran]],Veteran,4,FALSE),0.01)-b_3_m)^c_3_m,0))</f>
        <v>369</v>
      </c>
      <c r="AO52" s="61">
        <f>IF(OR(historie[[#This Row],[Výška]]&lt;b_4_m,historie[[#This Row],[Výška]]=""),0,ROUNDDOWN(a_4_m*(ROUND(historie[[#This Row],[Výška]]*VLOOKUP(historie[[#This Row],[Veteran]],Veteran,5,FALSE),0)-b_4_m)^c_4_m,0))</f>
        <v>367</v>
      </c>
      <c r="AP5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104</v>
      </c>
      <c r="AQ5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52" s="61">
        <f>IF(OR(historie[[#This Row],[Disk]]&lt;b_7_m,historie[[#This Row],[Disk]]=""),0,ROUNDDOWN(a_7_m*(FLOOR(historie[[#This Row],[Disk]]*VLOOKUP(historie[[#This Row],[Veteran]],Veteran,8,FALSE),0.01)-b_7_m)^c_7_m,0))</f>
        <v>210</v>
      </c>
      <c r="AS52" s="61">
        <f>IF(OR(historie[[#This Row],[Tyčka]]&lt;b_8_m,historie[[#This Row],[Tyčka]]=""),0,ROUNDDOWN(a_8_m*(ROUND(historie[[#This Row],[Tyčka]]*VLOOKUP(historie[[#This Row],[Veteran]],Veteran,9,FALSE),0)-b_8_m)^c_8_m,0))</f>
        <v>73</v>
      </c>
      <c r="AT52" s="61">
        <f>IF(OR(historie[[#This Row],[Oštěp]]&lt;b_9_m,historie[[#This Row],[Oštěp]]=""),0,ROUNDDOWN(a_9_m*(FLOOR(historie[[#This Row],[Oštěp]]*VLOOKUP(historie[[#This Row],[Veteran]],Veteran,10,FALSE),0.01)-b_9_m)^c_9_m,0))</f>
        <v>172</v>
      </c>
      <c r="AU52" s="61">
        <f>IF(OR(historie[[#This Row],[1500m]]*24*60*60&gt;b_10_m,historie[[#This Row],[1500m]]=""),0,ROUNDDOWN(a_10_m*(b_10_m-historie[[#This Row],[1500m]]*VLOOKUP(historie[[#This Row],[Veteran]],Veteran,11,FALSE)*24*60*60)^c_10_m,0))</f>
        <v>213</v>
      </c>
      <c r="AV52" s="80">
        <f t="shared" si="0"/>
        <v>1812</v>
      </c>
      <c r="AW52" s="62">
        <f t="array" ref="AW52">MAX(IF(historie[[Jméno a příjmení]:[Jméno a příjmení]]=A52,historie[[100m_body_v]:[100m_body_v]]))
+MAX(IF(historie[[Jméno a příjmení]:[Jméno a příjmení]]=A52,historie[[dálka_body_v]:[dálka_body_v]]))
+MAX(IF(historie[[Jméno a příjmení]:[Jméno a příjmení]]=A52,historie[[koule_body_v]:[koule_body_v]]))
+MAX(IF(historie[[Jméno a příjmení]:[Jméno a příjmení]]=A52,historie[[výška_body_v]:[výška_body_v]]))
+MAX(IF(historie[[Jméno a příjmení]:[Jméno a příjmení]]=A52,historie[[400m_body_v]:[400m_body_v]]))
+MAX(IF(historie[[Jméno a příjmení]:[Jméno a příjmení]]=A52,historie[[překážky_body_v]:[překážky_body_v]]))
+MAX(IF(historie[[Jméno a příjmení]:[Jméno a příjmení]]=A52,historie[[disk_body_v]:[disk_body_v]]))
+MAX(IF(historie[[Jméno a příjmení]:[Jméno a příjmení]]=A52,historie[[tyčka_body_v]:[tyčka_body_v]]))
+MAX(IF(historie[[Jméno a příjmení]:[Jméno a příjmení]]=A52,historie[[oštěp_body_v]:[oštěp_body_v]]))
+MAX(IF(historie[[Jméno a příjmení]:[Jméno a příjmení]]=A52,historie[[1500m_body_v]:[1500m_body_v]]))</f>
        <v>2599</v>
      </c>
    </row>
    <row r="53" spans="1:49" x14ac:dyDescent="0.2">
      <c r="A53" s="56" t="s">
        <v>110</v>
      </c>
      <c r="B53" s="56">
        <v>1958</v>
      </c>
      <c r="C53" s="57">
        <v>15.1</v>
      </c>
      <c r="D53" s="58">
        <v>149</v>
      </c>
      <c r="E53" s="59">
        <v>369</v>
      </c>
      <c r="F53" s="58">
        <v>158</v>
      </c>
      <c r="G53" s="57">
        <v>7.66</v>
      </c>
      <c r="H53" s="58">
        <v>346</v>
      </c>
      <c r="I53" s="59">
        <v>140</v>
      </c>
      <c r="J53" s="58">
        <v>317</v>
      </c>
      <c r="K53" s="57">
        <v>77</v>
      </c>
      <c r="L53" s="58">
        <v>26</v>
      </c>
      <c r="M53" s="57"/>
      <c r="N53" s="58">
        <v>0</v>
      </c>
      <c r="O53" s="57">
        <v>14.77</v>
      </c>
      <c r="P53" s="58">
        <v>176</v>
      </c>
      <c r="Q53" s="59">
        <v>170</v>
      </c>
      <c r="R53" s="58">
        <v>86</v>
      </c>
      <c r="S53" s="57">
        <v>22.22</v>
      </c>
      <c r="T53" s="58">
        <v>191</v>
      </c>
      <c r="U53" s="60">
        <v>4.5486111111111109E-3</v>
      </c>
      <c r="V53" s="58">
        <v>145</v>
      </c>
      <c r="W53" s="74">
        <v>1594</v>
      </c>
      <c r="X53" s="83">
        <v>2001</v>
      </c>
      <c r="Y53" s="77">
        <f>IF(historie[[#This Row],[Ročník]]&lt;&gt;0,historie[[#This Row],[Rok]]-historie[[#This Row],[Ročník]],"")</f>
        <v>43</v>
      </c>
      <c r="Z53" s="80">
        <f>IF(AND(historie[[#This Row],[Ročník]]&lt;&gt;"",FLOOR(historie[[#This Row],[Rok]]-historie[[#This Row],[Ročník]],5)&gt;=35),FLOOR(historie[[#This Row],[Rok]]-historie[[#This Row],[Ročník]],5),0)</f>
        <v>40</v>
      </c>
      <c r="AA53" s="61">
        <f>IF(OR(historie[[#This Row],[100m]]&gt;b_1_m-k_1_m*měření,historie[[#This Row],[100m]]=""),0,ROUNDDOWN(a_1_m*(b_1_m-k_1_m*měření-historie[[#This Row],[100m]])^c_1_m,0))</f>
        <v>149</v>
      </c>
      <c r="AB53" s="61">
        <f>IF(OR(historie[[#This Row],[Dálka]]&lt;b_2_m,historie[[#This Row],[Dálka]]=""),0,ROUNDDOWN(a_2_m*(historie[[#This Row],[Dálka]]-b_2_m)^c_2_m,0))</f>
        <v>158</v>
      </c>
      <c r="AC53" s="61">
        <f>IF(OR(historie[[#This Row],[Koule]]&lt;b_3_m,historie[[#This Row],[Koule]]=""),0,ROUNDDOWN(a_3_m*(historie[[#This Row],[Koule]]-b_3_m)^c_3_m,0))</f>
        <v>346</v>
      </c>
      <c r="AD53" s="61">
        <f>IF(OR(historie[[#This Row],[Výška]]&lt;b_4_m,historie[[#This Row],[Výška]]=""),0,ROUNDDOWN(a_4_m*(historie[[#This Row],[Výška]]-b_4_m)^c_4_m,0))</f>
        <v>317</v>
      </c>
      <c r="AE53" s="61">
        <f>IF(OR(historie[[#This Row],[400m]]&gt;b_5_m-k_5_m*měření,historie[[#This Row],[400m]]=""),0,ROUNDDOWN(a_5_m*(b_5_m-k_5_m*měření-historie[[#This Row],[400m]])^c_5_m,0))</f>
        <v>26</v>
      </c>
      <c r="AF53" s="61">
        <f>IF(OR(historie[[#This Row],[Překážky]]&gt;b_6_m-k_6_m*měření,historie[[#This Row],[Překážky]]=""),0,ROUNDDOWN(a_6_m*(b_6_m-k_6_m*měření-historie[[#This Row],[Překážky]])^c_6_m,0))</f>
        <v>0</v>
      </c>
      <c r="AG53" s="61">
        <f>IF(OR(historie[[#This Row],[Disk]]&lt;b_7_m,historie[[#This Row],[Disk]]=""),0,ROUNDDOWN(a_7_m*(historie[[#This Row],[Disk]]-b_7_m)^c_7_m,0))</f>
        <v>176</v>
      </c>
      <c r="AH53" s="61">
        <f>IF(OR(historie[[#This Row],[Tyčka]]&lt;b_8_m,historie[[#This Row],[Tyčka]]=""),0,ROUNDDOWN(a_8_m*(historie[[#This Row],[Tyčka]]-b_8_m)^c_8_m,0))</f>
        <v>86</v>
      </c>
      <c r="AI53" s="61">
        <f>IF(OR(historie[[#This Row],[Oštěp]]&lt;b_9_m,historie[[#This Row],[Oštěp]]=""),0,ROUNDDOWN(a_9_m*(historie[[#This Row],[Oštěp]]-b_9_m)^c_9_m,0))</f>
        <v>191</v>
      </c>
      <c r="AJ53" s="61">
        <f>IF(OR(historie[[#This Row],[1500m]]*24*60*60&gt;b_10_m,historie[[#This Row],[1500m]]=""),0,ROUNDDOWN(a_10_m*(b_10_m-historie[[#This Row],[1500m]]*24*60*60)^c_10_m,0))</f>
        <v>145</v>
      </c>
      <c r="AK5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1594</v>
      </c>
      <c r="AL5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219</v>
      </c>
      <c r="AM53" s="61">
        <f>IF(OR(historie[[#This Row],[Dálka]]&lt;b_2_m,historie[[#This Row],[Dálka]]=""),0,ROUNDDOWN(a_2_m*(ROUND(historie[[#This Row],[Dálka]]*VLOOKUP(historie[[#This Row],[Veteran]],Veteran,3,FALSE),0)-b_2_m)^c_2_m,0))</f>
        <v>209</v>
      </c>
      <c r="AN53" s="61">
        <f>IF(OR(historie[[#This Row],[Koule]]&lt;b_3_m,historie[[#This Row],[Koule]]=""),0,ROUNDDOWN(a_3_m*(FLOOR(historie[[#This Row],[Koule]]*VLOOKUP(historie[[#This Row],[Veteran]],Veteran,4,FALSE),0.01)-b_3_m)^c_3_m,0))</f>
        <v>398</v>
      </c>
      <c r="AO53" s="61">
        <f>IF(OR(historie[[#This Row],[Výška]]&lt;b_4_m,historie[[#This Row],[Výška]]=""),0,ROUNDDOWN(a_4_m*(ROUND(historie[[#This Row],[Výška]]*VLOOKUP(historie[[#This Row],[Veteran]],Veteran,5,FALSE),0)-b_4_m)^c_4_m,0))</f>
        <v>367</v>
      </c>
      <c r="AP5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96</v>
      </c>
      <c r="AQ5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53" s="61">
        <f>IF(OR(historie[[#This Row],[Disk]]&lt;b_7_m,historie[[#This Row],[Disk]]=""),0,ROUNDDOWN(a_7_m*(FLOOR(historie[[#This Row],[Disk]]*VLOOKUP(historie[[#This Row],[Veteran]],Veteran,8,FALSE),0.01)-b_7_m)^c_7_m,0))</f>
        <v>203</v>
      </c>
      <c r="AS53" s="61">
        <f>IF(OR(historie[[#This Row],[Tyčka]]&lt;b_8_m,historie[[#This Row],[Tyčka]]=""),0,ROUNDDOWN(a_8_m*(ROUND(historie[[#This Row],[Tyčka]]*VLOOKUP(historie[[#This Row],[Veteran]],Veteran,9,FALSE),0)-b_8_m)^c_8_m,0))</f>
        <v>109</v>
      </c>
      <c r="AT53" s="61">
        <f>IF(OR(historie[[#This Row],[Oštěp]]&lt;b_9_m,historie[[#This Row],[Oštěp]]=""),0,ROUNDDOWN(a_9_m*(FLOOR(historie[[#This Row],[Oštěp]]*VLOOKUP(historie[[#This Row],[Veteran]],Veteran,10,FALSE),0.01)-b_9_m)^c_9_m,0))</f>
        <v>218</v>
      </c>
      <c r="AU53" s="61">
        <f>IF(OR(historie[[#This Row],[1500m]]*24*60*60&gt;b_10_m,historie[[#This Row],[1500m]]=""),0,ROUNDDOWN(a_10_m*(b_10_m-historie[[#This Row],[1500m]]*VLOOKUP(historie[[#This Row],[Veteran]],Veteran,11,FALSE)*24*60*60)^c_10_m,0))</f>
        <v>209</v>
      </c>
      <c r="AV53" s="80">
        <f t="shared" si="0"/>
        <v>2028</v>
      </c>
      <c r="AW53" s="62">
        <f t="array" ref="AW53">MAX(IF(historie[[Jméno a příjmení]:[Jméno a příjmení]]=A53,historie[[100m_body_v]:[100m_body_v]]))
+MAX(IF(historie[[Jméno a příjmení]:[Jméno a příjmení]]=A53,historie[[dálka_body_v]:[dálka_body_v]]))
+MAX(IF(historie[[Jméno a příjmení]:[Jméno a příjmení]]=A53,historie[[koule_body_v]:[koule_body_v]]))
+MAX(IF(historie[[Jméno a příjmení]:[Jméno a příjmení]]=A53,historie[[výška_body_v]:[výška_body_v]]))
+MAX(IF(historie[[Jméno a příjmení]:[Jméno a příjmení]]=A53,historie[[400m_body_v]:[400m_body_v]]))
+MAX(IF(historie[[Jméno a příjmení]:[Jméno a příjmení]]=A53,historie[[překážky_body_v]:[překážky_body_v]]))
+MAX(IF(historie[[Jméno a příjmení]:[Jméno a příjmení]]=A53,historie[[disk_body_v]:[disk_body_v]]))
+MAX(IF(historie[[Jméno a příjmení]:[Jméno a příjmení]]=A53,historie[[tyčka_body_v]:[tyčka_body_v]]))
+MAX(IF(historie[[Jméno a příjmení]:[Jméno a příjmení]]=A53,historie[[oštěp_body_v]:[oštěp_body_v]]))
+MAX(IF(historie[[Jméno a příjmení]:[Jméno a příjmení]]=A53,historie[[1500m_body_v]:[1500m_body_v]]))</f>
        <v>2599</v>
      </c>
    </row>
    <row r="54" spans="1:49" x14ac:dyDescent="0.2">
      <c r="A54" s="56" t="s">
        <v>110</v>
      </c>
      <c r="B54" s="56">
        <v>1958</v>
      </c>
      <c r="C54" s="57">
        <v>15.5</v>
      </c>
      <c r="D54" s="58">
        <v>111</v>
      </c>
      <c r="E54" s="59">
        <v>384</v>
      </c>
      <c r="F54" s="58">
        <v>181</v>
      </c>
      <c r="G54" s="57">
        <v>7.65</v>
      </c>
      <c r="H54" s="58">
        <v>346</v>
      </c>
      <c r="I54" s="59">
        <v>135</v>
      </c>
      <c r="J54" s="58">
        <v>283</v>
      </c>
      <c r="K54" s="57">
        <v>73.2</v>
      </c>
      <c r="L54" s="58">
        <v>76</v>
      </c>
      <c r="M54" s="57"/>
      <c r="N54" s="58">
        <v>0</v>
      </c>
      <c r="O54" s="57">
        <v>16.28</v>
      </c>
      <c r="P54" s="58">
        <v>203</v>
      </c>
      <c r="Q54" s="59">
        <v>170</v>
      </c>
      <c r="R54" s="58">
        <v>86</v>
      </c>
      <c r="S54" s="57">
        <v>17.86</v>
      </c>
      <c r="T54" s="58">
        <v>133</v>
      </c>
      <c r="U54" s="60">
        <v>4.5717592592592589E-3</v>
      </c>
      <c r="V54" s="58">
        <v>139</v>
      </c>
      <c r="W54" s="74">
        <v>1558</v>
      </c>
      <c r="X54" s="83">
        <v>2000</v>
      </c>
      <c r="Y54" s="77">
        <f>IF(historie[[#This Row],[Ročník]]&lt;&gt;0,historie[[#This Row],[Rok]]-historie[[#This Row],[Ročník]],"")</f>
        <v>42</v>
      </c>
      <c r="Z54" s="80">
        <f>IF(AND(historie[[#This Row],[Ročník]]&lt;&gt;"",FLOOR(historie[[#This Row],[Rok]]-historie[[#This Row],[Ročník]],5)&gt;=35),FLOOR(historie[[#This Row],[Rok]]-historie[[#This Row],[Ročník]],5),0)</f>
        <v>40</v>
      </c>
      <c r="AA54" s="61">
        <f>IF(OR(historie[[#This Row],[100m]]&gt;b_1_m-k_1_m*měření,historie[[#This Row],[100m]]=""),0,ROUNDDOWN(a_1_m*(b_1_m-k_1_m*měření-historie[[#This Row],[100m]])^c_1_m,0))</f>
        <v>111</v>
      </c>
      <c r="AB54" s="61">
        <f>IF(OR(historie[[#This Row],[Dálka]]&lt;b_2_m,historie[[#This Row],[Dálka]]=""),0,ROUNDDOWN(a_2_m*(historie[[#This Row],[Dálka]]-b_2_m)^c_2_m,0))</f>
        <v>181</v>
      </c>
      <c r="AC54" s="61">
        <f>IF(OR(historie[[#This Row],[Koule]]&lt;b_3_m,historie[[#This Row],[Koule]]=""),0,ROUNDDOWN(a_3_m*(historie[[#This Row],[Koule]]-b_3_m)^c_3_m,0))</f>
        <v>346</v>
      </c>
      <c r="AD54" s="61">
        <f>IF(OR(historie[[#This Row],[Výška]]&lt;b_4_m,historie[[#This Row],[Výška]]=""),0,ROUNDDOWN(a_4_m*(historie[[#This Row],[Výška]]-b_4_m)^c_4_m,0))</f>
        <v>283</v>
      </c>
      <c r="AE54" s="61">
        <f>IF(OR(historie[[#This Row],[400m]]&gt;b_5_m-k_5_m*měření,historie[[#This Row],[400m]]=""),0,ROUNDDOWN(a_5_m*(b_5_m-k_5_m*měření-historie[[#This Row],[400m]])^c_5_m,0))</f>
        <v>76</v>
      </c>
      <c r="AF54" s="61">
        <f>IF(OR(historie[[#This Row],[Překážky]]&gt;b_6_m-k_6_m*měření,historie[[#This Row],[Překážky]]=""),0,ROUNDDOWN(a_6_m*(b_6_m-k_6_m*měření-historie[[#This Row],[Překážky]])^c_6_m,0))</f>
        <v>0</v>
      </c>
      <c r="AG54" s="61">
        <f>IF(OR(historie[[#This Row],[Disk]]&lt;b_7_m,historie[[#This Row],[Disk]]=""),0,ROUNDDOWN(a_7_m*(historie[[#This Row],[Disk]]-b_7_m)^c_7_m,0))</f>
        <v>203</v>
      </c>
      <c r="AH54" s="61">
        <f>IF(OR(historie[[#This Row],[Tyčka]]&lt;b_8_m,historie[[#This Row],[Tyčka]]=""),0,ROUNDDOWN(a_8_m*(historie[[#This Row],[Tyčka]]-b_8_m)^c_8_m,0))</f>
        <v>86</v>
      </c>
      <c r="AI54" s="61">
        <f>IF(OR(historie[[#This Row],[Oštěp]]&lt;b_9_m,historie[[#This Row],[Oštěp]]=""),0,ROUNDDOWN(a_9_m*(historie[[#This Row],[Oštěp]]-b_9_m)^c_9_m,0))</f>
        <v>133</v>
      </c>
      <c r="AJ54" s="61">
        <f>IF(OR(historie[[#This Row],[1500m]]*24*60*60&gt;b_10_m,historie[[#This Row],[1500m]]=""),0,ROUNDDOWN(a_10_m*(b_10_m-historie[[#This Row],[1500m]]*24*60*60)^c_10_m,0))</f>
        <v>139</v>
      </c>
      <c r="AK5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1558</v>
      </c>
      <c r="AL5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175</v>
      </c>
      <c r="AM54" s="61">
        <f>IF(OR(historie[[#This Row],[Dálka]]&lt;b_2_m,historie[[#This Row],[Dálka]]=""),0,ROUNDDOWN(a_2_m*(ROUND(historie[[#This Row],[Dálka]]*VLOOKUP(historie[[#This Row],[Veteran]],Veteran,3,FALSE),0)-b_2_m)^c_2_m,0))</f>
        <v>237</v>
      </c>
      <c r="AN54" s="61">
        <f>IF(OR(historie[[#This Row],[Koule]]&lt;b_3_m,historie[[#This Row],[Koule]]=""),0,ROUNDDOWN(a_3_m*(FLOOR(historie[[#This Row],[Koule]]*VLOOKUP(historie[[#This Row],[Veteran]],Veteran,4,FALSE),0.01)-b_3_m)^c_3_m,0))</f>
        <v>397</v>
      </c>
      <c r="AO54" s="61">
        <f>IF(OR(historie[[#This Row],[Výška]]&lt;b_4_m,historie[[#This Row],[Výška]]=""),0,ROUNDDOWN(a_4_m*(ROUND(historie[[#This Row],[Výška]]*VLOOKUP(historie[[#This Row],[Veteran]],Veteran,5,FALSE),0)-b_4_m)^c_4_m,0))</f>
        <v>331</v>
      </c>
      <c r="AP5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168</v>
      </c>
      <c r="AQ5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54" s="61">
        <f>IF(OR(historie[[#This Row],[Disk]]&lt;b_7_m,historie[[#This Row],[Disk]]=""),0,ROUNDDOWN(a_7_m*(FLOOR(historie[[#This Row],[Disk]]*VLOOKUP(historie[[#This Row],[Veteran]],Veteran,8,FALSE),0.01)-b_7_m)^c_7_m,0))</f>
        <v>234</v>
      </c>
      <c r="AS54" s="61">
        <f>IF(OR(historie[[#This Row],[Tyčka]]&lt;b_8_m,historie[[#This Row],[Tyčka]]=""),0,ROUNDDOWN(a_8_m*(ROUND(historie[[#This Row],[Tyčka]]*VLOOKUP(historie[[#This Row],[Veteran]],Veteran,9,FALSE),0)-b_8_m)^c_8_m,0))</f>
        <v>109</v>
      </c>
      <c r="AT54" s="61">
        <f>IF(OR(historie[[#This Row],[Oštěp]]&lt;b_9_m,historie[[#This Row],[Oštěp]]=""),0,ROUNDDOWN(a_9_m*(FLOOR(historie[[#This Row],[Oštěp]]*VLOOKUP(historie[[#This Row],[Veteran]],Veteran,10,FALSE),0.01)-b_9_m)^c_9_m,0))</f>
        <v>153</v>
      </c>
      <c r="AU54" s="61">
        <f>IF(OR(historie[[#This Row],[1500m]]*24*60*60&gt;b_10_m,historie[[#This Row],[1500m]]=""),0,ROUNDDOWN(a_10_m*(b_10_m-historie[[#This Row],[1500m]]*VLOOKUP(historie[[#This Row],[Veteran]],Veteran,11,FALSE)*24*60*60)^c_10_m,0))</f>
        <v>203</v>
      </c>
      <c r="AV54" s="80">
        <f t="shared" si="0"/>
        <v>2007</v>
      </c>
      <c r="AW54" s="62">
        <f t="array" ref="AW54">MAX(IF(historie[[Jméno a příjmení]:[Jméno a příjmení]]=A54,historie[[100m_body_v]:[100m_body_v]]))
+MAX(IF(historie[[Jméno a příjmení]:[Jméno a příjmení]]=A54,historie[[dálka_body_v]:[dálka_body_v]]))
+MAX(IF(historie[[Jméno a příjmení]:[Jméno a příjmení]]=A54,historie[[koule_body_v]:[koule_body_v]]))
+MAX(IF(historie[[Jméno a příjmení]:[Jméno a příjmení]]=A54,historie[[výška_body_v]:[výška_body_v]]))
+MAX(IF(historie[[Jméno a příjmení]:[Jméno a příjmení]]=A54,historie[[400m_body_v]:[400m_body_v]]))
+MAX(IF(historie[[Jméno a příjmení]:[Jméno a příjmení]]=A54,historie[[překážky_body_v]:[překážky_body_v]]))
+MAX(IF(historie[[Jméno a příjmení]:[Jméno a příjmení]]=A54,historie[[disk_body_v]:[disk_body_v]]))
+MAX(IF(historie[[Jméno a příjmení]:[Jméno a příjmení]]=A54,historie[[tyčka_body_v]:[tyčka_body_v]]))
+MAX(IF(historie[[Jméno a příjmení]:[Jméno a příjmení]]=A54,historie[[oštěp_body_v]:[oštěp_body_v]]))
+MAX(IF(historie[[Jméno a příjmení]:[Jméno a příjmení]]=A54,historie[[1500m_body_v]:[1500m_body_v]]))</f>
        <v>2599</v>
      </c>
    </row>
    <row r="55" spans="1:49" x14ac:dyDescent="0.2">
      <c r="A55" s="56" t="s">
        <v>110</v>
      </c>
      <c r="B55" s="56">
        <v>1958</v>
      </c>
      <c r="C55" s="57">
        <v>14.99</v>
      </c>
      <c r="D55" s="58">
        <v>186</v>
      </c>
      <c r="E55" s="59">
        <v>431</v>
      </c>
      <c r="F55" s="58">
        <v>257</v>
      </c>
      <c r="G55" s="57">
        <v>7.7</v>
      </c>
      <c r="H55" s="58">
        <v>349</v>
      </c>
      <c r="I55" s="59">
        <v>135</v>
      </c>
      <c r="J55" s="58">
        <v>283</v>
      </c>
      <c r="K55" s="57">
        <v>74</v>
      </c>
      <c r="L55" s="58">
        <v>66</v>
      </c>
      <c r="M55" s="57"/>
      <c r="N55" s="58">
        <v>0</v>
      </c>
      <c r="O55" s="57">
        <v>13.74</v>
      </c>
      <c r="P55" s="58">
        <v>157</v>
      </c>
      <c r="Q55" s="59">
        <v>175</v>
      </c>
      <c r="R55" s="58">
        <v>95</v>
      </c>
      <c r="S55" s="57">
        <v>20.92</v>
      </c>
      <c r="T55" s="58">
        <v>174</v>
      </c>
      <c r="U55" s="60">
        <v>4.2245370370370371E-3</v>
      </c>
      <c r="V55" s="58">
        <v>245</v>
      </c>
      <c r="W55" s="74">
        <v>1812</v>
      </c>
      <c r="X55" s="83">
        <v>1999</v>
      </c>
      <c r="Y55" s="77">
        <f>IF(historie[[#This Row],[Ročník]]&lt;&gt;0,historie[[#This Row],[Rok]]-historie[[#This Row],[Ročník]],"")</f>
        <v>41</v>
      </c>
      <c r="Z55" s="80">
        <f>IF(AND(historie[[#This Row],[Ročník]]&lt;&gt;"",FLOOR(historie[[#This Row],[Rok]]-historie[[#This Row],[Ročník]],5)&gt;=35),FLOOR(historie[[#This Row],[Rok]]-historie[[#This Row],[Ročník]],5),0)</f>
        <v>40</v>
      </c>
      <c r="AA55" s="61">
        <f>IF(OR(historie[[#This Row],[100m]]&gt;b_1_m-k_1_m*měření,historie[[#This Row],[100m]]=""),0,ROUNDDOWN(a_1_m*(b_1_m-k_1_m*měření-historie[[#This Row],[100m]])^c_1_m,0))</f>
        <v>160</v>
      </c>
      <c r="AB55" s="61">
        <f>IF(OR(historie[[#This Row],[Dálka]]&lt;b_2_m,historie[[#This Row],[Dálka]]=""),0,ROUNDDOWN(a_2_m*(historie[[#This Row],[Dálka]]-b_2_m)^c_2_m,0))</f>
        <v>257</v>
      </c>
      <c r="AC55" s="61">
        <f>IF(OR(historie[[#This Row],[Koule]]&lt;b_3_m,historie[[#This Row],[Koule]]=""),0,ROUNDDOWN(a_3_m*(historie[[#This Row],[Koule]]-b_3_m)^c_3_m,0))</f>
        <v>349</v>
      </c>
      <c r="AD55" s="61">
        <f>IF(OR(historie[[#This Row],[Výška]]&lt;b_4_m,historie[[#This Row],[Výška]]=""),0,ROUNDDOWN(a_4_m*(historie[[#This Row],[Výška]]-b_4_m)^c_4_m,0))</f>
        <v>283</v>
      </c>
      <c r="AE55" s="61">
        <f>IF(OR(historie[[#This Row],[400m]]&gt;b_5_m-k_5_m*měření,historie[[#This Row],[400m]]=""),0,ROUNDDOWN(a_5_m*(b_5_m-k_5_m*měření-historie[[#This Row],[400m]])^c_5_m,0))</f>
        <v>64</v>
      </c>
      <c r="AF55" s="61">
        <f>IF(OR(historie[[#This Row],[Překážky]]&gt;b_6_m-k_6_m*měření,historie[[#This Row],[Překážky]]=""),0,ROUNDDOWN(a_6_m*(b_6_m-k_6_m*měření-historie[[#This Row],[Překážky]])^c_6_m,0))</f>
        <v>0</v>
      </c>
      <c r="AG55" s="61">
        <f>IF(OR(historie[[#This Row],[Disk]]&lt;b_7_m,historie[[#This Row],[Disk]]=""),0,ROUNDDOWN(a_7_m*(historie[[#This Row],[Disk]]-b_7_m)^c_7_m,0))</f>
        <v>157</v>
      </c>
      <c r="AH55" s="61">
        <f>IF(OR(historie[[#This Row],[Tyčka]]&lt;b_8_m,historie[[#This Row],[Tyčka]]=""),0,ROUNDDOWN(a_8_m*(historie[[#This Row],[Tyčka]]-b_8_m)^c_8_m,0))</f>
        <v>95</v>
      </c>
      <c r="AI55" s="61">
        <f>IF(OR(historie[[#This Row],[Oštěp]]&lt;b_9_m,historie[[#This Row],[Oštěp]]=""),0,ROUNDDOWN(a_9_m*(historie[[#This Row],[Oštěp]]-b_9_m)^c_9_m,0))</f>
        <v>174</v>
      </c>
      <c r="AJ55" s="61">
        <f>IF(OR(historie[[#This Row],[1500m]]*24*60*60&gt;b_10_m,historie[[#This Row],[1500m]]=""),0,ROUNDDOWN(a_10_m*(b_10_m-historie[[#This Row],[1500m]]*24*60*60)^c_10_m,0))</f>
        <v>244</v>
      </c>
      <c r="AK5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1783</v>
      </c>
      <c r="AL5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233</v>
      </c>
      <c r="AM55" s="61">
        <f>IF(OR(historie[[#This Row],[Dálka]]&lt;b_2_m,historie[[#This Row],[Dálka]]=""),0,ROUNDDOWN(a_2_m*(ROUND(historie[[#This Row],[Dálka]]*VLOOKUP(historie[[#This Row],[Veteran]],Veteran,3,FALSE),0)-b_2_m)^c_2_m,0))</f>
        <v>326</v>
      </c>
      <c r="AN55" s="61">
        <f>IF(OR(historie[[#This Row],[Koule]]&lt;b_3_m,historie[[#This Row],[Koule]]=""),0,ROUNDDOWN(a_3_m*(FLOOR(historie[[#This Row],[Koule]]*VLOOKUP(historie[[#This Row],[Veteran]],Veteran,4,FALSE),0.01)-b_3_m)^c_3_m,0))</f>
        <v>400</v>
      </c>
      <c r="AO55" s="61">
        <f>IF(OR(historie[[#This Row],[Výška]]&lt;b_4_m,historie[[#This Row],[Výška]]=""),0,ROUNDDOWN(a_4_m*(ROUND(historie[[#This Row],[Výška]]*VLOOKUP(historie[[#This Row],[Veteran]],Veteran,5,FALSE),0)-b_4_m)^c_4_m,0))</f>
        <v>331</v>
      </c>
      <c r="AP5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151</v>
      </c>
      <c r="AQ5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55" s="61">
        <f>IF(OR(historie[[#This Row],[Disk]]&lt;b_7_m,historie[[#This Row],[Disk]]=""),0,ROUNDDOWN(a_7_m*(FLOOR(historie[[#This Row],[Disk]]*VLOOKUP(historie[[#This Row],[Veteran]],Veteran,8,FALSE),0.01)-b_7_m)^c_7_m,0))</f>
        <v>182</v>
      </c>
      <c r="AS55" s="61">
        <f>IF(OR(historie[[#This Row],[Tyčka]]&lt;b_8_m,historie[[#This Row],[Tyčka]]=""),0,ROUNDDOWN(a_8_m*(ROUND(historie[[#This Row],[Tyčka]]*VLOOKUP(historie[[#This Row],[Veteran]],Veteran,9,FALSE),0)-b_8_m)^c_8_m,0))</f>
        <v>119</v>
      </c>
      <c r="AT55" s="61">
        <f>IF(OR(historie[[#This Row],[Oštěp]]&lt;b_9_m,historie[[#This Row],[Oštěp]]=""),0,ROUNDDOWN(a_9_m*(FLOOR(historie[[#This Row],[Oštěp]]*VLOOKUP(historie[[#This Row],[Veteran]],Veteran,10,FALSE),0.01)-b_9_m)^c_9_m,0))</f>
        <v>198</v>
      </c>
      <c r="AU55" s="61">
        <f>IF(OR(historie[[#This Row],[1500m]]*24*60*60&gt;b_10_m,historie[[#This Row],[1500m]]=""),0,ROUNDDOWN(a_10_m*(b_10_m-historie[[#This Row],[1500m]]*VLOOKUP(historie[[#This Row],[Veteran]],Veteran,11,FALSE)*24*60*60)^c_10_m,0))</f>
        <v>318</v>
      </c>
      <c r="AV55" s="80">
        <f t="shared" si="0"/>
        <v>2258</v>
      </c>
      <c r="AW55" s="62">
        <f t="array" ref="AW55">MAX(IF(historie[[Jméno a příjmení]:[Jméno a příjmení]]=A55,historie[[100m_body_v]:[100m_body_v]]))
+MAX(IF(historie[[Jméno a příjmení]:[Jméno a příjmení]]=A55,historie[[dálka_body_v]:[dálka_body_v]]))
+MAX(IF(historie[[Jméno a příjmení]:[Jméno a příjmení]]=A55,historie[[koule_body_v]:[koule_body_v]]))
+MAX(IF(historie[[Jméno a příjmení]:[Jméno a příjmení]]=A55,historie[[výška_body_v]:[výška_body_v]]))
+MAX(IF(historie[[Jméno a příjmení]:[Jméno a příjmení]]=A55,historie[[400m_body_v]:[400m_body_v]]))
+MAX(IF(historie[[Jméno a příjmení]:[Jméno a příjmení]]=A55,historie[[překážky_body_v]:[překážky_body_v]]))
+MAX(IF(historie[[Jméno a příjmení]:[Jméno a příjmení]]=A55,historie[[disk_body_v]:[disk_body_v]]))
+MAX(IF(historie[[Jméno a příjmení]:[Jméno a příjmení]]=A55,historie[[tyčka_body_v]:[tyčka_body_v]]))
+MAX(IF(historie[[Jméno a příjmení]:[Jméno a příjmení]]=A55,historie[[oštěp_body_v]:[oštěp_body_v]]))
+MAX(IF(historie[[Jméno a příjmení]:[Jméno a příjmení]]=A55,historie[[1500m_body_v]:[1500m_body_v]]))</f>
        <v>2599</v>
      </c>
    </row>
    <row r="56" spans="1:49" x14ac:dyDescent="0.2">
      <c r="A56" s="56" t="s">
        <v>110</v>
      </c>
      <c r="B56" s="56">
        <v>1958</v>
      </c>
      <c r="C56" s="57">
        <v>14.94</v>
      </c>
      <c r="D56" s="58">
        <v>192</v>
      </c>
      <c r="E56" s="59">
        <v>368</v>
      </c>
      <c r="F56" s="58">
        <v>156</v>
      </c>
      <c r="G56" s="57">
        <v>7.7</v>
      </c>
      <c r="H56" s="58">
        <v>439</v>
      </c>
      <c r="I56" s="59">
        <v>120</v>
      </c>
      <c r="J56" s="58">
        <v>188</v>
      </c>
      <c r="K56" s="57">
        <v>70.7</v>
      </c>
      <c r="L56" s="58">
        <v>123</v>
      </c>
      <c r="M56" s="57"/>
      <c r="N56" s="58">
        <v>0</v>
      </c>
      <c r="O56" s="57">
        <v>16.68</v>
      </c>
      <c r="P56" s="58">
        <v>211</v>
      </c>
      <c r="Q56" s="59">
        <v>170</v>
      </c>
      <c r="R56" s="58">
        <v>86</v>
      </c>
      <c r="S56" s="57">
        <v>18.739999999999998</v>
      </c>
      <c r="T56" s="58">
        <v>144</v>
      </c>
      <c r="U56" s="60">
        <v>4.5023148148148149E-3</v>
      </c>
      <c r="V56" s="58">
        <v>157</v>
      </c>
      <c r="W56" s="74">
        <v>1696</v>
      </c>
      <c r="X56" s="83">
        <v>1997</v>
      </c>
      <c r="Y56" s="77">
        <f>IF(historie[[#This Row],[Ročník]]&lt;&gt;0,historie[[#This Row],[Rok]]-historie[[#This Row],[Ročník]],"")</f>
        <v>39</v>
      </c>
      <c r="Z56" s="80">
        <f>IF(AND(historie[[#This Row],[Ročník]]&lt;&gt;"",FLOOR(historie[[#This Row],[Rok]]-historie[[#This Row],[Ročník]],5)&gt;=35),FLOOR(historie[[#This Row],[Rok]]-historie[[#This Row],[Ročník]],5),0)</f>
        <v>35</v>
      </c>
      <c r="AA56" s="61">
        <f>IF(OR(historie[[#This Row],[100m]]&gt;b_1_m-k_1_m*měření,historie[[#This Row],[100m]]=""),0,ROUNDDOWN(a_1_m*(b_1_m-k_1_m*měření-historie[[#This Row],[100m]])^c_1_m,0))</f>
        <v>166</v>
      </c>
      <c r="AB56" s="61">
        <f>IF(OR(historie[[#This Row],[Dálka]]&lt;b_2_m,historie[[#This Row],[Dálka]]=""),0,ROUNDDOWN(a_2_m*(historie[[#This Row],[Dálka]]-b_2_m)^c_2_m,0))</f>
        <v>156</v>
      </c>
      <c r="AC56" s="61">
        <f>IF(OR(historie[[#This Row],[Koule]]&lt;b_3_m,historie[[#This Row],[Koule]]=""),0,ROUNDDOWN(a_3_m*(historie[[#This Row],[Koule]]-b_3_m)^c_3_m,0))</f>
        <v>349</v>
      </c>
      <c r="AD56" s="61">
        <f>IF(OR(historie[[#This Row],[Výška]]&lt;b_4_m,historie[[#This Row],[Výška]]=""),0,ROUNDDOWN(a_4_m*(historie[[#This Row],[Výška]]-b_4_m)^c_4_m,0))</f>
        <v>188</v>
      </c>
      <c r="AE56" s="61">
        <f>IF(OR(historie[[#This Row],[400m]]&gt;b_5_m-k_5_m*měření,historie[[#This Row],[400m]]=""),0,ROUNDDOWN(a_5_m*(b_5_m-k_5_m*měření-historie[[#This Row],[400m]])^c_5_m,0))</f>
        <v>121</v>
      </c>
      <c r="AF56" s="61">
        <f>IF(OR(historie[[#This Row],[Překážky]]&gt;b_6_m-k_6_m*měření,historie[[#This Row],[Překážky]]=""),0,ROUNDDOWN(a_6_m*(b_6_m-k_6_m*měření-historie[[#This Row],[Překážky]])^c_6_m,0))</f>
        <v>0</v>
      </c>
      <c r="AG56" s="61">
        <f>IF(OR(historie[[#This Row],[Disk]]&lt;b_7_m,historie[[#This Row],[Disk]]=""),0,ROUNDDOWN(a_7_m*(historie[[#This Row],[Disk]]-b_7_m)^c_7_m,0))</f>
        <v>211</v>
      </c>
      <c r="AH56" s="61">
        <f>IF(OR(historie[[#This Row],[Tyčka]]&lt;b_8_m,historie[[#This Row],[Tyčka]]=""),0,ROUNDDOWN(a_8_m*(historie[[#This Row],[Tyčka]]-b_8_m)^c_8_m,0))</f>
        <v>86</v>
      </c>
      <c r="AI56" s="61">
        <f>IF(OR(historie[[#This Row],[Oštěp]]&lt;b_9_m,historie[[#This Row],[Oštěp]]=""),0,ROUNDDOWN(a_9_m*(historie[[#This Row],[Oštěp]]-b_9_m)^c_9_m,0))</f>
        <v>144</v>
      </c>
      <c r="AJ56" s="61">
        <f>IF(OR(historie[[#This Row],[1500m]]*24*60*60&gt;b_10_m,historie[[#This Row],[1500m]]=""),0,ROUNDDOWN(a_10_m*(b_10_m-historie[[#This Row],[1500m]]*24*60*60)^c_10_m,0))</f>
        <v>158</v>
      </c>
      <c r="AK5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1579</v>
      </c>
      <c r="AL5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186</v>
      </c>
      <c r="AM56" s="61">
        <f>IF(OR(historie[[#This Row],[Dálka]]&lt;b_2_m,historie[[#This Row],[Dálka]]=""),0,ROUNDDOWN(a_2_m*(ROUND(historie[[#This Row],[Dálka]]*VLOOKUP(historie[[#This Row],[Veteran]],Veteran,3,FALSE),0)-b_2_m)^c_2_m,0))</f>
        <v>174</v>
      </c>
      <c r="AN56" s="61">
        <f>IF(OR(historie[[#This Row],[Koule]]&lt;b_3_m,historie[[#This Row],[Koule]]=""),0,ROUNDDOWN(a_3_m*(FLOOR(historie[[#This Row],[Koule]]*VLOOKUP(historie[[#This Row],[Veteran]],Veteran,4,FALSE),0.01)-b_3_m)^c_3_m,0))</f>
        <v>365</v>
      </c>
      <c r="AO56" s="61">
        <f>IF(OR(historie[[#This Row],[Výška]]&lt;b_4_m,historie[[#This Row],[Výška]]=""),0,ROUNDDOWN(a_4_m*(ROUND(historie[[#This Row],[Výška]]*VLOOKUP(historie[[#This Row],[Veteran]],Veteran,5,FALSE),0)-b_4_m)^c_4_m,0))</f>
        <v>206</v>
      </c>
      <c r="AP5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173</v>
      </c>
      <c r="AQ5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56" s="61">
        <f>IF(OR(historie[[#This Row],[Disk]]&lt;b_7_m,historie[[#This Row],[Disk]]=""),0,ROUNDDOWN(a_7_m*(FLOOR(historie[[#This Row],[Disk]]*VLOOKUP(historie[[#This Row],[Veteran]],Veteran,8,FALSE),0.01)-b_7_m)^c_7_m,0))</f>
        <v>215</v>
      </c>
      <c r="AS56" s="61">
        <f>IF(OR(historie[[#This Row],[Tyčka]]&lt;b_8_m,historie[[#This Row],[Tyčka]]=""),0,ROUNDDOWN(a_8_m*(ROUND(historie[[#This Row],[Tyčka]]*VLOOKUP(historie[[#This Row],[Veteran]],Veteran,9,FALSE),0)-b_8_m)^c_8_m,0))</f>
        <v>91</v>
      </c>
      <c r="AT56" s="61">
        <f>IF(OR(historie[[#This Row],[Oštěp]]&lt;b_9_m,historie[[#This Row],[Oštěp]]=""),0,ROUNDDOWN(a_9_m*(FLOOR(historie[[#This Row],[Oštěp]]*VLOOKUP(historie[[#This Row],[Veteran]],Veteran,10,FALSE),0.01)-b_9_m)^c_9_m,0))</f>
        <v>148</v>
      </c>
      <c r="AU56" s="61">
        <f>IF(OR(historie[[#This Row],[1500m]]*24*60*60&gt;b_10_m,historie[[#This Row],[1500m]]=""),0,ROUNDDOWN(a_10_m*(b_10_m-historie[[#This Row],[1500m]]*VLOOKUP(historie[[#This Row],[Veteran]],Veteran,11,FALSE)*24*60*60)^c_10_m,0))</f>
        <v>169</v>
      </c>
      <c r="AV56" s="80">
        <f t="shared" si="0"/>
        <v>1727</v>
      </c>
      <c r="AW56" s="62">
        <f t="array" ref="AW56">MAX(IF(historie[[Jméno a příjmení]:[Jméno a příjmení]]=A56,historie[[100m_body_v]:[100m_body_v]]))
+MAX(IF(historie[[Jméno a příjmení]:[Jméno a příjmení]]=A56,historie[[dálka_body_v]:[dálka_body_v]]))
+MAX(IF(historie[[Jméno a příjmení]:[Jméno a příjmení]]=A56,historie[[koule_body_v]:[koule_body_v]]))
+MAX(IF(historie[[Jméno a příjmení]:[Jméno a příjmení]]=A56,historie[[výška_body_v]:[výška_body_v]]))
+MAX(IF(historie[[Jméno a příjmení]:[Jméno a příjmení]]=A56,historie[[400m_body_v]:[400m_body_v]]))
+MAX(IF(historie[[Jméno a příjmení]:[Jméno a příjmení]]=A56,historie[[překážky_body_v]:[překážky_body_v]]))
+MAX(IF(historie[[Jméno a příjmení]:[Jméno a příjmení]]=A56,historie[[disk_body_v]:[disk_body_v]]))
+MAX(IF(historie[[Jméno a příjmení]:[Jméno a příjmení]]=A56,historie[[tyčka_body_v]:[tyčka_body_v]]))
+MAX(IF(historie[[Jméno a příjmení]:[Jméno a příjmení]]=A56,historie[[oštěp_body_v]:[oštěp_body_v]]))
+MAX(IF(historie[[Jméno a příjmení]:[Jméno a příjmení]]=A56,historie[[1500m_body_v]:[1500m_body_v]]))</f>
        <v>2599</v>
      </c>
    </row>
    <row r="57" spans="1:49" x14ac:dyDescent="0.2">
      <c r="A57" s="56" t="s">
        <v>110</v>
      </c>
      <c r="B57" s="56">
        <v>1958</v>
      </c>
      <c r="C57" s="57">
        <v>15.2</v>
      </c>
      <c r="D57" s="58">
        <v>139</v>
      </c>
      <c r="E57" s="59">
        <v>464</v>
      </c>
      <c r="F57" s="58">
        <v>315</v>
      </c>
      <c r="G57" s="57">
        <v>7.9</v>
      </c>
      <c r="H57" s="58">
        <v>360</v>
      </c>
      <c r="I57" s="59">
        <v>140</v>
      </c>
      <c r="J57" s="58">
        <v>317</v>
      </c>
      <c r="K57" s="57">
        <v>70.599999999999994</v>
      </c>
      <c r="L57" s="58">
        <v>123</v>
      </c>
      <c r="M57" s="57"/>
      <c r="N57" s="58">
        <v>0</v>
      </c>
      <c r="O57" s="57">
        <v>16.75</v>
      </c>
      <c r="P57" s="58">
        <v>212</v>
      </c>
      <c r="Q57" s="59">
        <v>160</v>
      </c>
      <c r="R57" s="58">
        <v>70</v>
      </c>
      <c r="S57" s="57">
        <v>22</v>
      </c>
      <c r="T57" s="58">
        <v>189</v>
      </c>
      <c r="U57" s="60">
        <v>4.2129629629629626E-3</v>
      </c>
      <c r="V57" s="58">
        <v>248</v>
      </c>
      <c r="W57" s="74">
        <v>1973</v>
      </c>
      <c r="X57" s="83">
        <v>1996</v>
      </c>
      <c r="Y57" s="77">
        <f>IF(historie[[#This Row],[Ročník]]&lt;&gt;0,historie[[#This Row],[Rok]]-historie[[#This Row],[Ročník]],"")</f>
        <v>38</v>
      </c>
      <c r="Z57" s="80">
        <f>IF(AND(historie[[#This Row],[Ročník]]&lt;&gt;"",FLOOR(historie[[#This Row],[Rok]]-historie[[#This Row],[Ročník]],5)&gt;=35),FLOOR(historie[[#This Row],[Rok]]-historie[[#This Row],[Ročník]],5),0)</f>
        <v>35</v>
      </c>
      <c r="AA57" s="61">
        <f>IF(OR(historie[[#This Row],[100m]]&gt;b_1_m-k_1_m*měření,historie[[#This Row],[100m]]=""),0,ROUNDDOWN(a_1_m*(b_1_m-k_1_m*měření-historie[[#This Row],[100m]])^c_1_m,0))</f>
        <v>139</v>
      </c>
      <c r="AB57" s="61">
        <f>IF(OR(historie[[#This Row],[Dálka]]&lt;b_2_m,historie[[#This Row],[Dálka]]=""),0,ROUNDDOWN(a_2_m*(historie[[#This Row],[Dálka]]-b_2_m)^c_2_m,0))</f>
        <v>315</v>
      </c>
      <c r="AC57" s="61">
        <f>IF(OR(historie[[#This Row],[Koule]]&lt;b_3_m,historie[[#This Row],[Koule]]=""),0,ROUNDDOWN(a_3_m*(historie[[#This Row],[Koule]]-b_3_m)^c_3_m,0))</f>
        <v>360</v>
      </c>
      <c r="AD57" s="61">
        <f>IF(OR(historie[[#This Row],[Výška]]&lt;b_4_m,historie[[#This Row],[Výška]]=""),0,ROUNDDOWN(a_4_m*(historie[[#This Row],[Výška]]-b_4_m)^c_4_m,0))</f>
        <v>317</v>
      </c>
      <c r="AE57" s="61">
        <f>IF(OR(historie[[#This Row],[400m]]&gt;b_5_m-k_5_m*měření,historie[[#This Row],[400m]]=""),0,ROUNDDOWN(a_5_m*(b_5_m-k_5_m*měření-historie[[#This Row],[400m]])^c_5_m,0))</f>
        <v>123</v>
      </c>
      <c r="AF57" s="61">
        <f>IF(OR(historie[[#This Row],[Překážky]]&gt;b_6_m-k_6_m*měření,historie[[#This Row],[Překážky]]=""),0,ROUNDDOWN(a_6_m*(b_6_m-k_6_m*měření-historie[[#This Row],[Překážky]])^c_6_m,0))</f>
        <v>0</v>
      </c>
      <c r="AG57" s="61">
        <f>IF(OR(historie[[#This Row],[Disk]]&lt;b_7_m,historie[[#This Row],[Disk]]=""),0,ROUNDDOWN(a_7_m*(historie[[#This Row],[Disk]]-b_7_m)^c_7_m,0))</f>
        <v>212</v>
      </c>
      <c r="AH57" s="61">
        <f>IF(OR(historie[[#This Row],[Tyčka]]&lt;b_8_m,historie[[#This Row],[Tyčka]]=""),0,ROUNDDOWN(a_8_m*(historie[[#This Row],[Tyčka]]-b_8_m)^c_8_m,0))</f>
        <v>70</v>
      </c>
      <c r="AI57" s="61">
        <f>IF(OR(historie[[#This Row],[Oštěp]]&lt;b_9_m,historie[[#This Row],[Oštěp]]=""),0,ROUNDDOWN(a_9_m*(historie[[#This Row],[Oštěp]]-b_9_m)^c_9_m,0))</f>
        <v>188</v>
      </c>
      <c r="AJ57" s="61">
        <f>IF(OR(historie[[#This Row],[1500m]]*24*60*60&gt;b_10_m,historie[[#This Row],[1500m]]=""),0,ROUNDDOWN(a_10_m*(b_10_m-historie[[#This Row],[1500m]]*24*60*60)^c_10_m,0))</f>
        <v>248</v>
      </c>
      <c r="AK5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1972</v>
      </c>
      <c r="AL5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158</v>
      </c>
      <c r="AM57" s="61">
        <f>IF(OR(historie[[#This Row],[Dálka]]&lt;b_2_m,historie[[#This Row],[Dálka]]=""),0,ROUNDDOWN(a_2_m*(ROUND(historie[[#This Row],[Dálka]]*VLOOKUP(historie[[#This Row],[Veteran]],Veteran,3,FALSE),0)-b_2_m)^c_2_m,0))</f>
        <v>343</v>
      </c>
      <c r="AN57" s="61">
        <f>IF(OR(historie[[#This Row],[Koule]]&lt;b_3_m,historie[[#This Row],[Koule]]=""),0,ROUNDDOWN(a_3_m*(FLOOR(historie[[#This Row],[Koule]]*VLOOKUP(historie[[#This Row],[Veteran]],Veteran,4,FALSE),0.01)-b_3_m)^c_3_m,0))</f>
        <v>378</v>
      </c>
      <c r="AO57" s="61">
        <f>IF(OR(historie[[#This Row],[Výška]]&lt;b_4_m,historie[[#This Row],[Výška]]=""),0,ROUNDDOWN(a_4_m*(ROUND(historie[[#This Row],[Výška]]*VLOOKUP(historie[[#This Row],[Veteran]],Veteran,5,FALSE),0)-b_4_m)^c_4_m,0))</f>
        <v>345</v>
      </c>
      <c r="AP5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175</v>
      </c>
      <c r="AQ5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57" s="61">
        <f>IF(OR(historie[[#This Row],[Disk]]&lt;b_7_m,historie[[#This Row],[Disk]]=""),0,ROUNDDOWN(a_7_m*(FLOOR(historie[[#This Row],[Disk]]*VLOOKUP(historie[[#This Row],[Veteran]],Veteran,8,FALSE),0.01)-b_7_m)^c_7_m,0))</f>
        <v>216</v>
      </c>
      <c r="AS57" s="61">
        <f>IF(OR(historie[[#This Row],[Tyčka]]&lt;b_8_m,historie[[#This Row],[Tyčka]]=""),0,ROUNDDOWN(a_8_m*(ROUND(historie[[#This Row],[Tyčka]]*VLOOKUP(historie[[#This Row],[Veteran]],Veteran,9,FALSE),0)-b_8_m)^c_8_m,0))</f>
        <v>75</v>
      </c>
      <c r="AT57" s="61">
        <f>IF(OR(historie[[#This Row],[Oštěp]]&lt;b_9_m,historie[[#This Row],[Oštěp]]=""),0,ROUNDDOWN(a_9_m*(FLOOR(historie[[#This Row],[Oštěp]]*VLOOKUP(historie[[#This Row],[Veteran]],Veteran,10,FALSE),0.01)-b_9_m)^c_9_m,0))</f>
        <v>192</v>
      </c>
      <c r="AU57" s="61">
        <f>IF(OR(historie[[#This Row],[1500m]]*24*60*60&gt;b_10_m,historie[[#This Row],[1500m]]=""),0,ROUNDDOWN(a_10_m*(b_10_m-historie[[#This Row],[1500m]]*VLOOKUP(historie[[#This Row],[Veteran]],Veteran,11,FALSE)*24*60*60)^c_10_m,0))</f>
        <v>261</v>
      </c>
      <c r="AV57" s="80">
        <f t="shared" si="0"/>
        <v>2143</v>
      </c>
      <c r="AW57" s="62">
        <f t="array" ref="AW57">MAX(IF(historie[[Jméno a příjmení]:[Jméno a příjmení]]=A57,historie[[100m_body_v]:[100m_body_v]]))
+MAX(IF(historie[[Jméno a příjmení]:[Jméno a příjmení]]=A57,historie[[dálka_body_v]:[dálka_body_v]]))
+MAX(IF(historie[[Jméno a příjmení]:[Jméno a příjmení]]=A57,historie[[koule_body_v]:[koule_body_v]]))
+MAX(IF(historie[[Jméno a příjmení]:[Jméno a příjmení]]=A57,historie[[výška_body_v]:[výška_body_v]]))
+MAX(IF(historie[[Jméno a příjmení]:[Jméno a příjmení]]=A57,historie[[400m_body_v]:[400m_body_v]]))
+MAX(IF(historie[[Jméno a příjmení]:[Jméno a příjmení]]=A57,historie[[překážky_body_v]:[překážky_body_v]]))
+MAX(IF(historie[[Jméno a příjmení]:[Jméno a příjmení]]=A57,historie[[disk_body_v]:[disk_body_v]]))
+MAX(IF(historie[[Jméno a příjmení]:[Jméno a příjmení]]=A57,historie[[tyčka_body_v]:[tyčka_body_v]]))
+MAX(IF(historie[[Jméno a příjmení]:[Jméno a příjmení]]=A57,historie[[oštěp_body_v]:[oštěp_body_v]]))
+MAX(IF(historie[[Jméno a příjmení]:[Jméno a příjmení]]=A57,historie[[1500m_body_v]:[1500m_body_v]]))</f>
        <v>2599</v>
      </c>
    </row>
    <row r="58" spans="1:49" x14ac:dyDescent="0.2">
      <c r="A58" s="56" t="s">
        <v>118</v>
      </c>
      <c r="B58" s="56">
        <v>1957</v>
      </c>
      <c r="C58" s="57"/>
      <c r="D58" s="58">
        <v>0</v>
      </c>
      <c r="E58" s="59">
        <v>244</v>
      </c>
      <c r="F58" s="58">
        <v>12</v>
      </c>
      <c r="G58" s="57">
        <v>7.2</v>
      </c>
      <c r="H58" s="58">
        <v>319</v>
      </c>
      <c r="I58" s="59">
        <v>90</v>
      </c>
      <c r="J58" s="58">
        <v>39</v>
      </c>
      <c r="K58" s="57"/>
      <c r="L58" s="58">
        <v>0</v>
      </c>
      <c r="M58" s="57"/>
      <c r="N58" s="58">
        <v>0</v>
      </c>
      <c r="O58" s="57">
        <v>15.04</v>
      </c>
      <c r="P58" s="58">
        <v>181</v>
      </c>
      <c r="Q58" s="59"/>
      <c r="R58" s="58">
        <v>0</v>
      </c>
      <c r="S58" s="57">
        <v>14.49</v>
      </c>
      <c r="T58" s="58">
        <v>89</v>
      </c>
      <c r="U58" s="60"/>
      <c r="V58" s="58">
        <v>0</v>
      </c>
      <c r="W58" s="74">
        <v>640</v>
      </c>
      <c r="X58" s="83">
        <v>2003</v>
      </c>
      <c r="Y58" s="77">
        <f>IF(historie[[#This Row],[Ročník]]&lt;&gt;0,historie[[#This Row],[Rok]]-historie[[#This Row],[Ročník]],"")</f>
        <v>46</v>
      </c>
      <c r="Z58" s="80">
        <f>IF(AND(historie[[#This Row],[Ročník]]&lt;&gt;"",FLOOR(historie[[#This Row],[Rok]]-historie[[#This Row],[Ročník]],5)&gt;=35),FLOOR(historie[[#This Row],[Rok]]-historie[[#This Row],[Ročník]],5),0)</f>
        <v>45</v>
      </c>
      <c r="AA58" s="61">
        <f>IF(OR(historie[[#This Row],[100m]]&gt;b_1_m-k_1_m*měření,historie[[#This Row],[100m]]=""),0,ROUNDDOWN(a_1_m*(b_1_m-k_1_m*měření-historie[[#This Row],[100m]])^c_1_m,0))</f>
        <v>0</v>
      </c>
      <c r="AB58" s="61">
        <f>IF(OR(historie[[#This Row],[Dálka]]&lt;b_2_m,historie[[#This Row],[Dálka]]=""),0,ROUNDDOWN(a_2_m*(historie[[#This Row],[Dálka]]-b_2_m)^c_2_m,0))</f>
        <v>12</v>
      </c>
      <c r="AC58" s="61">
        <f>IF(OR(historie[[#This Row],[Koule]]&lt;b_3_m,historie[[#This Row],[Koule]]=""),0,ROUNDDOWN(a_3_m*(historie[[#This Row],[Koule]]-b_3_m)^c_3_m,0))</f>
        <v>319</v>
      </c>
      <c r="AD58" s="61">
        <f>IF(OR(historie[[#This Row],[Výška]]&lt;b_4_m,historie[[#This Row],[Výška]]=""),0,ROUNDDOWN(a_4_m*(historie[[#This Row],[Výška]]-b_4_m)^c_4_m,0))</f>
        <v>39</v>
      </c>
      <c r="AE58" s="61">
        <f>IF(OR(historie[[#This Row],[400m]]&gt;b_5_m-k_5_m*měření,historie[[#This Row],[400m]]=""),0,ROUNDDOWN(a_5_m*(b_5_m-k_5_m*měření-historie[[#This Row],[400m]])^c_5_m,0))</f>
        <v>0</v>
      </c>
      <c r="AF58" s="61">
        <f>IF(OR(historie[[#This Row],[Překážky]]&gt;b_6_m-k_6_m*měření,historie[[#This Row],[Překážky]]=""),0,ROUNDDOWN(a_6_m*(b_6_m-k_6_m*měření-historie[[#This Row],[Překážky]])^c_6_m,0))</f>
        <v>0</v>
      </c>
      <c r="AG58" s="61">
        <f>IF(OR(historie[[#This Row],[Disk]]&lt;b_7_m,historie[[#This Row],[Disk]]=""),0,ROUNDDOWN(a_7_m*(historie[[#This Row],[Disk]]-b_7_m)^c_7_m,0))</f>
        <v>181</v>
      </c>
      <c r="AH58" s="61">
        <f>IF(OR(historie[[#This Row],[Tyčka]]&lt;b_8_m,historie[[#This Row],[Tyčka]]=""),0,ROUNDDOWN(a_8_m*(historie[[#This Row],[Tyčka]]-b_8_m)^c_8_m,0))</f>
        <v>0</v>
      </c>
      <c r="AI58" s="61">
        <f>IF(OR(historie[[#This Row],[Oštěp]]&lt;b_9_m,historie[[#This Row],[Oštěp]]=""),0,ROUNDDOWN(a_9_m*(historie[[#This Row],[Oštěp]]-b_9_m)^c_9_m,0))</f>
        <v>89</v>
      </c>
      <c r="AJ58" s="61">
        <f>IF(OR(historie[[#This Row],[1500m]]*24*60*60&gt;b_10_m,historie[[#This Row],[1500m]]=""),0,ROUNDDOWN(a_10_m*(b_10_m-historie[[#This Row],[1500m]]*24*60*60)^c_10_m,0))</f>
        <v>0</v>
      </c>
      <c r="AK5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640</v>
      </c>
      <c r="AL5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0</v>
      </c>
      <c r="AM58" s="61">
        <f>IF(OR(historie[[#This Row],[Dálka]]&lt;b_2_m,historie[[#This Row],[Dálka]]=""),0,ROUNDDOWN(a_2_m*(ROUND(historie[[#This Row],[Dálka]]*VLOOKUP(historie[[#This Row],[Veteran]],Veteran,3,FALSE),0)-b_2_m)^c_2_m,0))</f>
        <v>46</v>
      </c>
      <c r="AN58" s="61">
        <f>IF(OR(historie[[#This Row],[Koule]]&lt;b_3_m,historie[[#This Row],[Koule]]=""),0,ROUNDDOWN(a_3_m*(FLOOR(historie[[#This Row],[Koule]]*VLOOKUP(historie[[#This Row],[Veteran]],Veteran,4,FALSE),0.01)-b_3_m)^c_3_m,0))</f>
        <v>405</v>
      </c>
      <c r="AO58" s="61">
        <f>IF(OR(historie[[#This Row],[Výška]]&lt;b_4_m,historie[[#This Row],[Výška]]=""),0,ROUNDDOWN(a_4_m*(ROUND(historie[[#This Row],[Výška]]*VLOOKUP(historie[[#This Row],[Veteran]],Veteran,5,FALSE),0)-b_4_m)^c_4_m,0))</f>
        <v>77</v>
      </c>
      <c r="AP5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5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58" s="61">
        <f>IF(OR(historie[[#This Row],[Disk]]&lt;b_7_m,historie[[#This Row],[Disk]]=""),0,ROUNDDOWN(a_7_m*(FLOOR(historie[[#This Row],[Disk]]*VLOOKUP(historie[[#This Row],[Veteran]],Veteran,8,FALSE),0.01)-b_7_m)^c_7_m,0))</f>
        <v>237</v>
      </c>
      <c r="AS58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58" s="61">
        <f>IF(OR(historie[[#This Row],[Oštěp]]&lt;b_9_m,historie[[#This Row],[Oštěp]]=""),0,ROUNDDOWN(a_9_m*(FLOOR(historie[[#This Row],[Oštěp]]*VLOOKUP(historie[[#This Row],[Veteran]],Veteran,10,FALSE),0.01)-b_9_m)^c_9_m,0))</f>
        <v>121</v>
      </c>
      <c r="AU58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58" s="80">
        <f t="shared" si="0"/>
        <v>886</v>
      </c>
      <c r="AW58" s="62">
        <f t="array" ref="AW58">MAX(IF(historie[[Jméno a příjmení]:[Jméno a příjmení]]=A58,historie[[100m_body_v]:[100m_body_v]]))
+MAX(IF(historie[[Jméno a příjmení]:[Jméno a příjmení]]=A58,historie[[dálka_body_v]:[dálka_body_v]]))
+MAX(IF(historie[[Jméno a příjmení]:[Jméno a příjmení]]=A58,historie[[koule_body_v]:[koule_body_v]]))
+MAX(IF(historie[[Jméno a příjmení]:[Jméno a příjmení]]=A58,historie[[výška_body_v]:[výška_body_v]]))
+MAX(IF(historie[[Jméno a příjmení]:[Jméno a příjmení]]=A58,historie[[400m_body_v]:[400m_body_v]]))
+MAX(IF(historie[[Jméno a příjmení]:[Jméno a příjmení]]=A58,historie[[překážky_body_v]:[překážky_body_v]]))
+MAX(IF(historie[[Jméno a příjmení]:[Jméno a příjmení]]=A58,historie[[disk_body_v]:[disk_body_v]]))
+MAX(IF(historie[[Jméno a příjmení]:[Jméno a příjmení]]=A58,historie[[tyčka_body_v]:[tyčka_body_v]]))
+MAX(IF(historie[[Jméno a příjmení]:[Jméno a příjmení]]=A58,historie[[oštěp_body_v]:[oštěp_body_v]]))
+MAX(IF(historie[[Jméno a příjmení]:[Jméno a příjmení]]=A58,historie[[1500m_body_v]:[1500m_body_v]]))</f>
        <v>1046</v>
      </c>
    </row>
    <row r="59" spans="1:49" x14ac:dyDescent="0.2">
      <c r="A59" s="56" t="s">
        <v>118</v>
      </c>
      <c r="B59" s="56">
        <v>1957</v>
      </c>
      <c r="C59" s="57"/>
      <c r="D59" s="58">
        <v>0</v>
      </c>
      <c r="E59" s="59">
        <v>230</v>
      </c>
      <c r="F59" s="58">
        <v>0</v>
      </c>
      <c r="G59" s="57">
        <v>6.62</v>
      </c>
      <c r="H59" s="58">
        <v>285</v>
      </c>
      <c r="I59" s="59">
        <v>105</v>
      </c>
      <c r="J59" s="58">
        <v>105</v>
      </c>
      <c r="K59" s="57"/>
      <c r="L59" s="58">
        <v>0</v>
      </c>
      <c r="M59" s="57"/>
      <c r="N59" s="58">
        <v>0</v>
      </c>
      <c r="O59" s="57">
        <v>13.9</v>
      </c>
      <c r="P59" s="58">
        <v>160</v>
      </c>
      <c r="Q59" s="59"/>
      <c r="R59" s="58">
        <v>0</v>
      </c>
      <c r="S59" s="57">
        <v>15.92</v>
      </c>
      <c r="T59" s="58">
        <v>107</v>
      </c>
      <c r="U59" s="60"/>
      <c r="V59" s="58">
        <v>0</v>
      </c>
      <c r="W59" s="74">
        <v>657</v>
      </c>
      <c r="X59" s="83">
        <v>2002</v>
      </c>
      <c r="Y59" s="77">
        <f>IF(historie[[#This Row],[Ročník]]&lt;&gt;0,historie[[#This Row],[Rok]]-historie[[#This Row],[Ročník]],"")</f>
        <v>45</v>
      </c>
      <c r="Z59" s="80">
        <f>IF(AND(historie[[#This Row],[Ročník]]&lt;&gt;"",FLOOR(historie[[#This Row],[Rok]]-historie[[#This Row],[Ročník]],5)&gt;=35),FLOOR(historie[[#This Row],[Rok]]-historie[[#This Row],[Ročník]],5),0)</f>
        <v>45</v>
      </c>
      <c r="AA59" s="61">
        <f>IF(OR(historie[[#This Row],[100m]]&gt;b_1_m-k_1_m*měření,historie[[#This Row],[100m]]=""),0,ROUNDDOWN(a_1_m*(b_1_m-k_1_m*měření-historie[[#This Row],[100m]])^c_1_m,0))</f>
        <v>0</v>
      </c>
      <c r="AB59" s="61">
        <f>IF(OR(historie[[#This Row],[Dálka]]&lt;b_2_m,historie[[#This Row],[Dálka]]=""),0,ROUNDDOWN(a_2_m*(historie[[#This Row],[Dálka]]-b_2_m)^c_2_m,0))</f>
        <v>3</v>
      </c>
      <c r="AC59" s="61">
        <f>IF(OR(historie[[#This Row],[Koule]]&lt;b_3_m,historie[[#This Row],[Koule]]=""),0,ROUNDDOWN(a_3_m*(historie[[#This Row],[Koule]]-b_3_m)^c_3_m,0))</f>
        <v>285</v>
      </c>
      <c r="AD59" s="61">
        <f>IF(OR(historie[[#This Row],[Výška]]&lt;b_4_m,historie[[#This Row],[Výška]]=""),0,ROUNDDOWN(a_4_m*(historie[[#This Row],[Výška]]-b_4_m)^c_4_m,0))</f>
        <v>105</v>
      </c>
      <c r="AE59" s="61">
        <f>IF(OR(historie[[#This Row],[400m]]&gt;b_5_m-k_5_m*měření,historie[[#This Row],[400m]]=""),0,ROUNDDOWN(a_5_m*(b_5_m-k_5_m*měření-historie[[#This Row],[400m]])^c_5_m,0))</f>
        <v>0</v>
      </c>
      <c r="AF59" s="61">
        <f>IF(OR(historie[[#This Row],[Překážky]]&gt;b_6_m-k_6_m*měření,historie[[#This Row],[Překážky]]=""),0,ROUNDDOWN(a_6_m*(b_6_m-k_6_m*měření-historie[[#This Row],[Překážky]])^c_6_m,0))</f>
        <v>0</v>
      </c>
      <c r="AG59" s="61">
        <f>IF(OR(historie[[#This Row],[Disk]]&lt;b_7_m,historie[[#This Row],[Disk]]=""),0,ROUNDDOWN(a_7_m*(historie[[#This Row],[Disk]]-b_7_m)^c_7_m,0))</f>
        <v>160</v>
      </c>
      <c r="AH59" s="61">
        <f>IF(OR(historie[[#This Row],[Tyčka]]&lt;b_8_m,historie[[#This Row],[Tyčka]]=""),0,ROUNDDOWN(a_8_m*(historie[[#This Row],[Tyčka]]-b_8_m)^c_8_m,0))</f>
        <v>0</v>
      </c>
      <c r="AI59" s="61">
        <f>IF(OR(historie[[#This Row],[Oštěp]]&lt;b_9_m,historie[[#This Row],[Oštěp]]=""),0,ROUNDDOWN(a_9_m*(historie[[#This Row],[Oštěp]]-b_9_m)^c_9_m,0))</f>
        <v>107</v>
      </c>
      <c r="AJ59" s="61">
        <f>IF(OR(historie[[#This Row],[1500m]]*24*60*60&gt;b_10_m,historie[[#This Row],[1500m]]=""),0,ROUNDDOWN(a_10_m*(b_10_m-historie[[#This Row],[1500m]]*24*60*60)^c_10_m,0))</f>
        <v>0</v>
      </c>
      <c r="AK5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660</v>
      </c>
      <c r="AL5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0</v>
      </c>
      <c r="AM59" s="61">
        <f>IF(OR(historie[[#This Row],[Dálka]]&lt;b_2_m,historie[[#This Row],[Dálka]]=""),0,ROUNDDOWN(a_2_m*(ROUND(historie[[#This Row],[Dálka]]*VLOOKUP(historie[[#This Row],[Veteran]],Veteran,3,FALSE),0)-b_2_m)^c_2_m,0))</f>
        <v>30</v>
      </c>
      <c r="AN59" s="61">
        <f>IF(OR(historie[[#This Row],[Koule]]&lt;b_3_m,historie[[#This Row],[Koule]]=""),0,ROUNDDOWN(a_3_m*(FLOOR(historie[[#This Row],[Koule]]*VLOOKUP(historie[[#This Row],[Veteran]],Veteran,4,FALSE),0.01)-b_3_m)^c_3_m,0))</f>
        <v>363</v>
      </c>
      <c r="AO59" s="61">
        <f>IF(OR(historie[[#This Row],[Výška]]&lt;b_4_m,historie[[#This Row],[Výška]]=""),0,ROUNDDOWN(a_4_m*(ROUND(historie[[#This Row],[Výška]]*VLOOKUP(historie[[#This Row],[Veteran]],Veteran,5,FALSE),0)-b_4_m)^c_4_m,0))</f>
        <v>165</v>
      </c>
      <c r="AP5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5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59" s="61">
        <f>IF(OR(historie[[#This Row],[Disk]]&lt;b_7_m,historie[[#This Row],[Disk]]=""),0,ROUNDDOWN(a_7_m*(FLOOR(historie[[#This Row],[Disk]]*VLOOKUP(historie[[#This Row],[Veteran]],Veteran,8,FALSE),0.01)-b_7_m)^c_7_m,0))</f>
        <v>212</v>
      </c>
      <c r="AS5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59" s="61">
        <f>IF(OR(historie[[#This Row],[Oštěp]]&lt;b_9_m,historie[[#This Row],[Oštěp]]=""),0,ROUNDDOWN(a_9_m*(FLOOR(historie[[#This Row],[Oštěp]]*VLOOKUP(historie[[#This Row],[Veteran]],Veteran,10,FALSE),0.01)-b_9_m)^c_9_m,0))</f>
        <v>143</v>
      </c>
      <c r="AU59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59" s="80">
        <f t="shared" si="0"/>
        <v>913</v>
      </c>
      <c r="AW59" s="62">
        <f t="array" ref="AW59">MAX(IF(historie[[Jméno a příjmení]:[Jméno a příjmení]]=A59,historie[[100m_body_v]:[100m_body_v]]))
+MAX(IF(historie[[Jméno a příjmení]:[Jméno a příjmení]]=A59,historie[[dálka_body_v]:[dálka_body_v]]))
+MAX(IF(historie[[Jméno a příjmení]:[Jméno a příjmení]]=A59,historie[[koule_body_v]:[koule_body_v]]))
+MAX(IF(historie[[Jméno a příjmení]:[Jméno a příjmení]]=A59,historie[[výška_body_v]:[výška_body_v]]))
+MAX(IF(historie[[Jméno a příjmení]:[Jméno a příjmení]]=A59,historie[[400m_body_v]:[400m_body_v]]))
+MAX(IF(historie[[Jméno a příjmení]:[Jméno a příjmení]]=A59,historie[[překážky_body_v]:[překážky_body_v]]))
+MAX(IF(historie[[Jméno a příjmení]:[Jméno a příjmení]]=A59,historie[[disk_body_v]:[disk_body_v]]))
+MAX(IF(historie[[Jméno a příjmení]:[Jméno a příjmení]]=A59,historie[[tyčka_body_v]:[tyčka_body_v]]))
+MAX(IF(historie[[Jméno a příjmení]:[Jméno a příjmení]]=A59,historie[[oštěp_body_v]:[oštěp_body_v]]))
+MAX(IF(historie[[Jméno a příjmení]:[Jméno a příjmení]]=A59,historie[[1500m_body_v]:[1500m_body_v]]))</f>
        <v>1046</v>
      </c>
    </row>
    <row r="60" spans="1:49" x14ac:dyDescent="0.2">
      <c r="A60" s="56" t="s">
        <v>118</v>
      </c>
      <c r="B60" s="56">
        <v>1957</v>
      </c>
      <c r="C60" s="57">
        <v>21.1</v>
      </c>
      <c r="D60" s="58">
        <v>0</v>
      </c>
      <c r="E60" s="59">
        <v>263</v>
      </c>
      <c r="F60" s="58">
        <v>27</v>
      </c>
      <c r="G60" s="57">
        <v>7.31</v>
      </c>
      <c r="H60" s="58">
        <v>326</v>
      </c>
      <c r="I60" s="59">
        <v>100</v>
      </c>
      <c r="J60" s="58">
        <v>81</v>
      </c>
      <c r="K60" s="57"/>
      <c r="L60" s="58">
        <v>0</v>
      </c>
      <c r="M60" s="57"/>
      <c r="N60" s="58">
        <v>0</v>
      </c>
      <c r="O60" s="57">
        <v>16.690000000000001</v>
      </c>
      <c r="P60" s="58">
        <v>211</v>
      </c>
      <c r="Q60" s="59"/>
      <c r="R60" s="58">
        <v>0</v>
      </c>
      <c r="S60" s="57">
        <v>16.18</v>
      </c>
      <c r="T60" s="58">
        <v>111</v>
      </c>
      <c r="U60" s="60"/>
      <c r="V60" s="58">
        <v>0</v>
      </c>
      <c r="W60" s="74">
        <v>756</v>
      </c>
      <c r="X60" s="83">
        <v>2001</v>
      </c>
      <c r="Y60" s="77">
        <f>IF(historie[[#This Row],[Ročník]]&lt;&gt;0,historie[[#This Row],[Rok]]-historie[[#This Row],[Ročník]],"")</f>
        <v>44</v>
      </c>
      <c r="Z60" s="80">
        <f>IF(AND(historie[[#This Row],[Ročník]]&lt;&gt;"",FLOOR(historie[[#This Row],[Rok]]-historie[[#This Row],[Ročník]],5)&gt;=35),FLOOR(historie[[#This Row],[Rok]]-historie[[#This Row],[Ročník]],5),0)</f>
        <v>40</v>
      </c>
      <c r="AA60" s="61">
        <f>IF(OR(historie[[#This Row],[100m]]&gt;b_1_m-k_1_m*měření,historie[[#This Row],[100m]]=""),0,ROUNDDOWN(a_1_m*(b_1_m-k_1_m*měření-historie[[#This Row],[100m]])^c_1_m,0))</f>
        <v>0</v>
      </c>
      <c r="AB60" s="61">
        <f>IF(OR(historie[[#This Row],[Dálka]]&lt;b_2_m,historie[[#This Row],[Dálka]]=""),0,ROUNDDOWN(a_2_m*(historie[[#This Row],[Dálka]]-b_2_m)^c_2_m,0))</f>
        <v>27</v>
      </c>
      <c r="AC60" s="61">
        <f>IF(OR(historie[[#This Row],[Koule]]&lt;b_3_m,historie[[#This Row],[Koule]]=""),0,ROUNDDOWN(a_3_m*(historie[[#This Row],[Koule]]-b_3_m)^c_3_m,0))</f>
        <v>326</v>
      </c>
      <c r="AD60" s="61">
        <f>IF(OR(historie[[#This Row],[Výška]]&lt;b_4_m,historie[[#This Row],[Výška]]=""),0,ROUNDDOWN(a_4_m*(historie[[#This Row],[Výška]]-b_4_m)^c_4_m,0))</f>
        <v>81</v>
      </c>
      <c r="AE60" s="61">
        <f>IF(OR(historie[[#This Row],[400m]]&gt;b_5_m-k_5_m*měření,historie[[#This Row],[400m]]=""),0,ROUNDDOWN(a_5_m*(b_5_m-k_5_m*měření-historie[[#This Row],[400m]])^c_5_m,0))</f>
        <v>0</v>
      </c>
      <c r="AF60" s="61">
        <f>IF(OR(historie[[#This Row],[Překážky]]&gt;b_6_m-k_6_m*měření,historie[[#This Row],[Překážky]]=""),0,ROUNDDOWN(a_6_m*(b_6_m-k_6_m*měření-historie[[#This Row],[Překážky]])^c_6_m,0))</f>
        <v>0</v>
      </c>
      <c r="AG60" s="61">
        <f>IF(OR(historie[[#This Row],[Disk]]&lt;b_7_m,historie[[#This Row],[Disk]]=""),0,ROUNDDOWN(a_7_m*(historie[[#This Row],[Disk]]-b_7_m)^c_7_m,0))</f>
        <v>211</v>
      </c>
      <c r="AH60" s="61">
        <f>IF(OR(historie[[#This Row],[Tyčka]]&lt;b_8_m,historie[[#This Row],[Tyčka]]=""),0,ROUNDDOWN(a_8_m*(historie[[#This Row],[Tyčka]]-b_8_m)^c_8_m,0))</f>
        <v>0</v>
      </c>
      <c r="AI60" s="61">
        <f>IF(OR(historie[[#This Row],[Oštěp]]&lt;b_9_m,historie[[#This Row],[Oštěp]]=""),0,ROUNDDOWN(a_9_m*(historie[[#This Row],[Oštěp]]-b_9_m)^c_9_m,0))</f>
        <v>111</v>
      </c>
      <c r="AJ60" s="61">
        <f>IF(OR(historie[[#This Row],[1500m]]*24*60*60&gt;b_10_m,historie[[#This Row],[1500m]]=""),0,ROUNDDOWN(a_10_m*(b_10_m-historie[[#This Row],[1500m]]*24*60*60)^c_10_m,0))</f>
        <v>0</v>
      </c>
      <c r="AK6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756</v>
      </c>
      <c r="AL6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0</v>
      </c>
      <c r="AM60" s="61">
        <f>IF(OR(historie[[#This Row],[Dálka]]&lt;b_2_m,historie[[#This Row],[Dálka]]=""),0,ROUNDDOWN(a_2_m*(ROUND(historie[[#This Row],[Dálka]]*VLOOKUP(historie[[#This Row],[Veteran]],Veteran,3,FALSE),0)-b_2_m)^c_2_m,0))</f>
        <v>51</v>
      </c>
      <c r="AN60" s="61">
        <f>IF(OR(historie[[#This Row],[Koule]]&lt;b_3_m,historie[[#This Row],[Koule]]=""),0,ROUNDDOWN(a_3_m*(FLOOR(historie[[#This Row],[Koule]]*VLOOKUP(historie[[#This Row],[Veteran]],Veteran,4,FALSE),0.01)-b_3_m)^c_3_m,0))</f>
        <v>375</v>
      </c>
      <c r="AO60" s="61">
        <f>IF(OR(historie[[#This Row],[Výška]]&lt;b_4_m,historie[[#This Row],[Výška]]=""),0,ROUNDDOWN(a_4_m*(ROUND(historie[[#This Row],[Výška]]*VLOOKUP(historie[[#This Row],[Veteran]],Veteran,5,FALSE),0)-b_4_m)^c_4_m,0))</f>
        <v>105</v>
      </c>
      <c r="AP6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6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60" s="61">
        <f>IF(OR(historie[[#This Row],[Disk]]&lt;b_7_m,historie[[#This Row],[Disk]]=""),0,ROUNDDOWN(a_7_m*(FLOOR(historie[[#This Row],[Disk]]*VLOOKUP(historie[[#This Row],[Veteran]],Veteran,8,FALSE),0.01)-b_7_m)^c_7_m,0))</f>
        <v>242</v>
      </c>
      <c r="AS60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60" s="61">
        <f>IF(OR(historie[[#This Row],[Oštěp]]&lt;b_9_m,historie[[#This Row],[Oštěp]]=""),0,ROUNDDOWN(a_9_m*(FLOOR(historie[[#This Row],[Oštěp]]*VLOOKUP(historie[[#This Row],[Veteran]],Veteran,10,FALSE),0.01)-b_9_m)^c_9_m,0))</f>
        <v>129</v>
      </c>
      <c r="AU60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60" s="80">
        <f t="shared" si="0"/>
        <v>902</v>
      </c>
      <c r="AW60" s="62">
        <f t="array" ref="AW60">MAX(IF(historie[[Jméno a příjmení]:[Jméno a příjmení]]=A60,historie[[100m_body_v]:[100m_body_v]]))
+MAX(IF(historie[[Jméno a příjmení]:[Jméno a příjmení]]=A60,historie[[dálka_body_v]:[dálka_body_v]]))
+MAX(IF(historie[[Jméno a příjmení]:[Jméno a příjmení]]=A60,historie[[koule_body_v]:[koule_body_v]]))
+MAX(IF(historie[[Jméno a příjmení]:[Jméno a příjmení]]=A60,historie[[výška_body_v]:[výška_body_v]]))
+MAX(IF(historie[[Jméno a příjmení]:[Jméno a příjmení]]=A60,historie[[400m_body_v]:[400m_body_v]]))
+MAX(IF(historie[[Jméno a příjmení]:[Jméno a příjmení]]=A60,historie[[překážky_body_v]:[překážky_body_v]]))
+MAX(IF(historie[[Jméno a příjmení]:[Jméno a příjmení]]=A60,historie[[disk_body_v]:[disk_body_v]]))
+MAX(IF(historie[[Jméno a příjmení]:[Jméno a příjmení]]=A60,historie[[tyčka_body_v]:[tyčka_body_v]]))
+MAX(IF(historie[[Jméno a příjmení]:[Jméno a příjmení]]=A60,historie[[oštěp_body_v]:[oštěp_body_v]]))
+MAX(IF(historie[[Jméno a příjmení]:[Jméno a příjmení]]=A60,historie[[1500m_body_v]:[1500m_body_v]]))</f>
        <v>1046</v>
      </c>
    </row>
    <row r="61" spans="1:49" x14ac:dyDescent="0.2">
      <c r="A61" s="56" t="s">
        <v>118</v>
      </c>
      <c r="B61" s="56">
        <v>1957</v>
      </c>
      <c r="C61" s="57">
        <v>21.2</v>
      </c>
      <c r="D61" s="58">
        <v>0</v>
      </c>
      <c r="E61" s="59">
        <v>280</v>
      </c>
      <c r="F61" s="58">
        <v>44</v>
      </c>
      <c r="G61" s="57">
        <v>6.83</v>
      </c>
      <c r="H61" s="58">
        <v>297</v>
      </c>
      <c r="I61" s="59">
        <v>90</v>
      </c>
      <c r="J61" s="58">
        <v>39</v>
      </c>
      <c r="K61" s="57"/>
      <c r="L61" s="58">
        <v>0</v>
      </c>
      <c r="M61" s="57"/>
      <c r="N61" s="58">
        <v>0</v>
      </c>
      <c r="O61" s="57">
        <v>16.55</v>
      </c>
      <c r="P61" s="58">
        <v>208</v>
      </c>
      <c r="Q61" s="59"/>
      <c r="R61" s="58">
        <v>0</v>
      </c>
      <c r="S61" s="57">
        <v>18.440000000000001</v>
      </c>
      <c r="T61" s="58">
        <v>141</v>
      </c>
      <c r="U61" s="60"/>
      <c r="V61" s="58">
        <v>0</v>
      </c>
      <c r="W61" s="74">
        <v>729</v>
      </c>
      <c r="X61" s="83">
        <v>2000</v>
      </c>
      <c r="Y61" s="77">
        <f>IF(historie[[#This Row],[Ročník]]&lt;&gt;0,historie[[#This Row],[Rok]]-historie[[#This Row],[Ročník]],"")</f>
        <v>43</v>
      </c>
      <c r="Z61" s="80">
        <f>IF(AND(historie[[#This Row],[Ročník]]&lt;&gt;"",FLOOR(historie[[#This Row],[Rok]]-historie[[#This Row],[Ročník]],5)&gt;=35),FLOOR(historie[[#This Row],[Rok]]-historie[[#This Row],[Ročník]],5),0)</f>
        <v>40</v>
      </c>
      <c r="AA61" s="61">
        <f>IF(OR(historie[[#This Row],[100m]]&gt;b_1_m-k_1_m*měření,historie[[#This Row],[100m]]=""),0,ROUNDDOWN(a_1_m*(b_1_m-k_1_m*měření-historie[[#This Row],[100m]])^c_1_m,0))</f>
        <v>0</v>
      </c>
      <c r="AB61" s="61">
        <f>IF(OR(historie[[#This Row],[Dálka]]&lt;b_2_m,historie[[#This Row],[Dálka]]=""),0,ROUNDDOWN(a_2_m*(historie[[#This Row],[Dálka]]-b_2_m)^c_2_m,0))</f>
        <v>44</v>
      </c>
      <c r="AC61" s="61">
        <f>IF(OR(historie[[#This Row],[Koule]]&lt;b_3_m,historie[[#This Row],[Koule]]=""),0,ROUNDDOWN(a_3_m*(historie[[#This Row],[Koule]]-b_3_m)^c_3_m,0))</f>
        <v>297</v>
      </c>
      <c r="AD61" s="61">
        <f>IF(OR(historie[[#This Row],[Výška]]&lt;b_4_m,historie[[#This Row],[Výška]]=""),0,ROUNDDOWN(a_4_m*(historie[[#This Row],[Výška]]-b_4_m)^c_4_m,0))</f>
        <v>39</v>
      </c>
      <c r="AE61" s="61">
        <f>IF(OR(historie[[#This Row],[400m]]&gt;b_5_m-k_5_m*měření,historie[[#This Row],[400m]]=""),0,ROUNDDOWN(a_5_m*(b_5_m-k_5_m*měření-historie[[#This Row],[400m]])^c_5_m,0))</f>
        <v>0</v>
      </c>
      <c r="AF61" s="61">
        <f>IF(OR(historie[[#This Row],[Překážky]]&gt;b_6_m-k_6_m*měření,historie[[#This Row],[Překážky]]=""),0,ROUNDDOWN(a_6_m*(b_6_m-k_6_m*měření-historie[[#This Row],[Překážky]])^c_6_m,0))</f>
        <v>0</v>
      </c>
      <c r="AG61" s="61">
        <f>IF(OR(historie[[#This Row],[Disk]]&lt;b_7_m,historie[[#This Row],[Disk]]=""),0,ROUNDDOWN(a_7_m*(historie[[#This Row],[Disk]]-b_7_m)^c_7_m,0))</f>
        <v>208</v>
      </c>
      <c r="AH61" s="61">
        <f>IF(OR(historie[[#This Row],[Tyčka]]&lt;b_8_m,historie[[#This Row],[Tyčka]]=""),0,ROUNDDOWN(a_8_m*(historie[[#This Row],[Tyčka]]-b_8_m)^c_8_m,0))</f>
        <v>0</v>
      </c>
      <c r="AI61" s="61">
        <f>IF(OR(historie[[#This Row],[Oštěp]]&lt;b_9_m,historie[[#This Row],[Oštěp]]=""),0,ROUNDDOWN(a_9_m*(historie[[#This Row],[Oštěp]]-b_9_m)^c_9_m,0))</f>
        <v>140</v>
      </c>
      <c r="AJ61" s="61">
        <f>IF(OR(historie[[#This Row],[1500m]]*24*60*60&gt;b_10_m,historie[[#This Row],[1500m]]=""),0,ROUNDDOWN(a_10_m*(b_10_m-historie[[#This Row],[1500m]]*24*60*60)^c_10_m,0))</f>
        <v>0</v>
      </c>
      <c r="AK6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728</v>
      </c>
      <c r="AL6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0</v>
      </c>
      <c r="AM61" s="61">
        <f>IF(OR(historie[[#This Row],[Dálka]]&lt;b_2_m,historie[[#This Row],[Dálka]]=""),0,ROUNDDOWN(a_2_m*(ROUND(historie[[#This Row],[Dálka]]*VLOOKUP(historie[[#This Row],[Veteran]],Veteran,3,FALSE),0)-b_2_m)^c_2_m,0))</f>
        <v>72</v>
      </c>
      <c r="AN61" s="61">
        <f>IF(OR(historie[[#This Row],[Koule]]&lt;b_3_m,historie[[#This Row],[Koule]]=""),0,ROUNDDOWN(a_3_m*(FLOOR(historie[[#This Row],[Koule]]*VLOOKUP(historie[[#This Row],[Veteran]],Veteran,4,FALSE),0.01)-b_3_m)^c_3_m,0))</f>
        <v>343</v>
      </c>
      <c r="AO61" s="61">
        <f>IF(OR(historie[[#This Row],[Výška]]&lt;b_4_m,historie[[#This Row],[Výška]]=""),0,ROUNDDOWN(a_4_m*(ROUND(historie[[#This Row],[Výška]]*VLOOKUP(historie[[#This Row],[Veteran]],Veteran,5,FALSE),0)-b_4_m)^c_4_m,0))</f>
        <v>55</v>
      </c>
      <c r="AP6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6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61" s="61">
        <f>IF(OR(historie[[#This Row],[Disk]]&lt;b_7_m,historie[[#This Row],[Disk]]=""),0,ROUNDDOWN(a_7_m*(FLOOR(historie[[#This Row],[Disk]]*VLOOKUP(historie[[#This Row],[Veteran]],Veteran,8,FALSE),0.01)-b_7_m)^c_7_m,0))</f>
        <v>239</v>
      </c>
      <c r="AS6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61" s="61">
        <f>IF(OR(historie[[#This Row],[Oštěp]]&lt;b_9_m,historie[[#This Row],[Oštěp]]=""),0,ROUNDDOWN(a_9_m*(FLOOR(historie[[#This Row],[Oštěp]]*VLOOKUP(historie[[#This Row],[Veteran]],Veteran,10,FALSE),0.01)-b_9_m)^c_9_m,0))</f>
        <v>162</v>
      </c>
      <c r="AU61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61" s="80">
        <f t="shared" si="0"/>
        <v>871</v>
      </c>
      <c r="AW61" s="62">
        <f t="array" ref="AW61">MAX(IF(historie[[Jméno a příjmení]:[Jméno a příjmení]]=A61,historie[[100m_body_v]:[100m_body_v]]))
+MAX(IF(historie[[Jméno a příjmení]:[Jméno a příjmení]]=A61,historie[[dálka_body_v]:[dálka_body_v]]))
+MAX(IF(historie[[Jméno a příjmení]:[Jméno a příjmení]]=A61,historie[[koule_body_v]:[koule_body_v]]))
+MAX(IF(historie[[Jméno a příjmení]:[Jméno a příjmení]]=A61,historie[[výška_body_v]:[výška_body_v]]))
+MAX(IF(historie[[Jméno a příjmení]:[Jméno a příjmení]]=A61,historie[[400m_body_v]:[400m_body_v]]))
+MAX(IF(historie[[Jméno a příjmení]:[Jméno a příjmení]]=A61,historie[[překážky_body_v]:[překážky_body_v]]))
+MAX(IF(historie[[Jméno a příjmení]:[Jméno a příjmení]]=A61,historie[[disk_body_v]:[disk_body_v]]))
+MAX(IF(historie[[Jméno a příjmení]:[Jméno a příjmení]]=A61,historie[[tyčka_body_v]:[tyčka_body_v]]))
+MAX(IF(historie[[Jméno a příjmení]:[Jméno a příjmení]]=A61,historie[[oštěp_body_v]:[oštěp_body_v]]))
+MAX(IF(historie[[Jméno a příjmení]:[Jméno a příjmení]]=A61,historie[[1500m_body_v]:[1500m_body_v]]))</f>
        <v>1046</v>
      </c>
    </row>
    <row r="62" spans="1:49" x14ac:dyDescent="0.2">
      <c r="A62" s="122" t="s">
        <v>214</v>
      </c>
      <c r="B62" s="122">
        <v>1970</v>
      </c>
      <c r="C62" s="118">
        <v>13.01</v>
      </c>
      <c r="D62" s="119">
        <v>426</v>
      </c>
      <c r="E62" s="115">
        <v>452</v>
      </c>
      <c r="F62" s="119">
        <v>294</v>
      </c>
      <c r="G62" s="118">
        <v>7.95</v>
      </c>
      <c r="H62" s="119">
        <v>363</v>
      </c>
      <c r="I62" s="115">
        <v>145</v>
      </c>
      <c r="J62" s="119">
        <v>352</v>
      </c>
      <c r="K62" s="118">
        <v>67.03</v>
      </c>
      <c r="L62" s="119">
        <v>202</v>
      </c>
      <c r="M62" s="118"/>
      <c r="N62" s="119">
        <v>0</v>
      </c>
      <c r="O62" s="118">
        <v>18.57</v>
      </c>
      <c r="P62" s="119">
        <v>245</v>
      </c>
      <c r="Q62" s="115">
        <v>200</v>
      </c>
      <c r="R62" s="119">
        <v>140</v>
      </c>
      <c r="S62" s="118">
        <v>24.44</v>
      </c>
      <c r="T62" s="119">
        <v>222</v>
      </c>
      <c r="U62" s="120">
        <v>4.1054398148148144E-3</v>
      </c>
      <c r="V62" s="119">
        <v>286</v>
      </c>
      <c r="W62" s="74">
        <v>2530</v>
      </c>
      <c r="X62" s="83">
        <v>2020</v>
      </c>
      <c r="Y62" s="80">
        <f>IF(historie[[#This Row],[Ročník]]&lt;&gt;0,historie[[#This Row],[Rok]]-historie[[#This Row],[Ročník]],"")</f>
        <v>50</v>
      </c>
      <c r="Z62" s="80">
        <f>IF(AND(historie[[#This Row],[Ročník]]&lt;&gt;"",FLOOR(historie[[#This Row],[Rok]]-historie[[#This Row],[Ročník]],5)&gt;=35),FLOOR(historie[[#This Row],[Rok]]-historie[[#This Row],[Ročník]],5),0)</f>
        <v>50</v>
      </c>
      <c r="AA62" s="121">
        <f>IF(OR(historie[[#This Row],[100m]]&gt;b_1_m-k_1_m*měření,historie[[#This Row],[100m]]=""),0,ROUNDDOWN(a_1_m*(b_1_m-k_1_m*měření-historie[[#This Row],[100m]])^c_1_m,0))</f>
        <v>426</v>
      </c>
      <c r="AB62" s="121">
        <f>IF(OR(historie[[#This Row],[Dálka]]&lt;b_2_m,historie[[#This Row],[Dálka]]=""),0,ROUNDDOWN(a_2_m*(historie[[#This Row],[Dálka]]-b_2_m)^c_2_m,0))</f>
        <v>294</v>
      </c>
      <c r="AC62" s="121">
        <f>IF(OR(historie[[#This Row],[Koule]]&lt;b_3_m,historie[[#This Row],[Koule]]=""),0,ROUNDDOWN(a_3_m*(historie[[#This Row],[Koule]]-b_3_m)^c_3_m,0))</f>
        <v>363</v>
      </c>
      <c r="AD62" s="121">
        <f>IF(OR(historie[[#This Row],[Výška]]&lt;b_4_m,historie[[#This Row],[Výška]]=""),0,ROUNDDOWN(a_4_m*(historie[[#This Row],[Výška]]-b_4_m)^c_4_m,0))</f>
        <v>352</v>
      </c>
      <c r="AE62" s="121">
        <f>IF(OR(historie[[#This Row],[400m]]&gt;b_5_m-k_5_m*měření,historie[[#This Row],[400m]]=""),0,ROUNDDOWN(a_5_m*(b_5_m-k_5_m*měření-historie[[#This Row],[400m]])^c_5_m,0))</f>
        <v>202</v>
      </c>
      <c r="AF62" s="121">
        <f>IF(OR(historie[[#This Row],[Překážky]]&gt;b_6_m-k_6_m*měření,historie[[#This Row],[Překážky]]=""),0,ROUNDDOWN(a_6_m*(b_6_m-k_6_m*měření-historie[[#This Row],[Překážky]])^c_6_m,0))</f>
        <v>0</v>
      </c>
      <c r="AG62" s="121">
        <f>IF(OR(historie[[#This Row],[Disk]]&lt;b_7_m,historie[[#This Row],[Disk]]=""),0,ROUNDDOWN(a_7_m*(historie[[#This Row],[Disk]]-b_7_m)^c_7_m,0))</f>
        <v>245</v>
      </c>
      <c r="AH62" s="121">
        <f>IF(OR(historie[[#This Row],[Tyčka]]&lt;b_8_m,historie[[#This Row],[Tyčka]]=""),0,ROUNDDOWN(a_8_m*(historie[[#This Row],[Tyčka]]-b_8_m)^c_8_m,0))</f>
        <v>140</v>
      </c>
      <c r="AI62" s="121">
        <f>IF(OR(historie[[#This Row],[Oštěp]]&lt;b_9_m,historie[[#This Row],[Oštěp]]=""),0,ROUNDDOWN(a_9_m*(historie[[#This Row],[Oštěp]]-b_9_m)^c_9_m,0))</f>
        <v>222</v>
      </c>
      <c r="AJ62" s="121">
        <f>IF(OR(historie[[#This Row],[1500m]]*24*60*60&gt;b_10_m,historie[[#This Row],[1500m]]=""),0,ROUNDDOWN(a_10_m*(b_10_m-historie[[#This Row],[1500m]]*24*60*60)^c_10_m,0))</f>
        <v>286</v>
      </c>
      <c r="AK6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2530</v>
      </c>
      <c r="AL62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661</v>
      </c>
      <c r="AM62" s="121">
        <f>IF(OR(historie[[#This Row],[Dálka]]&lt;b_2_m,historie[[#This Row],[Dálka]]=""),0,ROUNDDOWN(a_2_m*(ROUND(historie[[#This Row],[Dálka]]*VLOOKUP(historie[[#This Row],[Veteran]],Veteran,3,FALSE),0)-b_2_m)^c_2_m,0))</f>
        <v>492</v>
      </c>
      <c r="AN62" s="121">
        <f>IF(OR(historie[[#This Row],[Koule]]&lt;b_3_m,historie[[#This Row],[Koule]]=""),0,ROUNDDOWN(a_3_m*(FLOOR(historie[[#This Row],[Koule]]*VLOOKUP(historie[[#This Row],[Veteran]],Veteran,4,FALSE),0.01)-b_3_m)^c_3_m,0))</f>
        <v>508</v>
      </c>
      <c r="AO62" s="121">
        <f>IF(OR(historie[[#This Row],[Výška]]&lt;b_4_m,historie[[#This Row],[Výška]]=""),0,ROUNDDOWN(a_4_m*(ROUND(historie[[#This Row],[Výška]]*VLOOKUP(historie[[#This Row],[Veteran]],Veteran,5,FALSE),0)-b_4_m)^c_4_m,0))</f>
        <v>528</v>
      </c>
      <c r="AP62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454</v>
      </c>
      <c r="AQ62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62" s="121">
        <f>IF(OR(historie[[#This Row],[Disk]]&lt;b_7_m,historie[[#This Row],[Disk]]=""),0,ROUNDDOWN(a_7_m*(FLOOR(historie[[#This Row],[Disk]]*VLOOKUP(historie[[#This Row],[Veteran]],Veteran,8,FALSE),0.01)-b_7_m)^c_7_m,0))</f>
        <v>359</v>
      </c>
      <c r="AS62" s="121">
        <f>IF(OR(historie[[#This Row],[Tyčka]]&lt;b_8_m,historie[[#This Row],[Tyčka]]=""),0,ROUNDDOWN(a_8_m*(ROUND(historie[[#This Row],[Tyčka]]*VLOOKUP(historie[[#This Row],[Veteran]],Veteran,9,FALSE),0)-b_8_m)^c_8_m,0))</f>
        <v>231</v>
      </c>
      <c r="AT62" s="121">
        <f>IF(OR(historie[[#This Row],[Oštěp]]&lt;b_9_m,historie[[#This Row],[Oštěp]]=""),0,ROUNDDOWN(a_9_m*(FLOOR(historie[[#This Row],[Oštěp]]*VLOOKUP(historie[[#This Row],[Veteran]],Veteran,10,FALSE),0.01)-b_9_m)^c_9_m,0))</f>
        <v>314</v>
      </c>
      <c r="AU62" s="121">
        <f>IF(OR(historie[[#This Row],[1500m]]*24*60*60&gt;b_10_m,historie[[#This Row],[1500m]]=""),0,ROUNDDOWN(a_10_m*(b_10_m-historie[[#This Row],[1500m]]*VLOOKUP(historie[[#This Row],[Veteran]],Veteran,11,FALSE)*24*60*60)^c_10_m,0))</f>
        <v>505</v>
      </c>
      <c r="AV62" s="80">
        <f t="shared" si="0"/>
        <v>4052</v>
      </c>
      <c r="AW62" s="121" cm="1">
        <f t="array" ref="AW62">MAX(IF(historie[[Jméno a příjmení]:[Jméno a příjmení]]=A62,historie[[100m_body_v]:[100m_body_v]]))
+MAX(IF(historie[[Jméno a příjmení]:[Jméno a příjmení]]=A62,historie[[dálka_body_v]:[dálka_body_v]]))
+MAX(IF(historie[[Jméno a příjmení]:[Jméno a příjmení]]=A62,historie[[koule_body_v]:[koule_body_v]]))
+MAX(IF(historie[[Jméno a příjmení]:[Jméno a příjmení]]=A62,historie[[výška_body_v]:[výška_body_v]]))
+MAX(IF(historie[[Jméno a příjmení]:[Jméno a příjmení]]=A62,historie[[400m_body_v]:[400m_body_v]]))
+MAX(IF(historie[[Jméno a příjmení]:[Jméno a příjmení]]=A62,historie[[překážky_body_v]:[překážky_body_v]]))
+MAX(IF(historie[[Jméno a příjmení]:[Jméno a příjmení]]=A62,historie[[disk_body_v]:[disk_body_v]]))
+MAX(IF(historie[[Jméno a příjmení]:[Jméno a příjmení]]=A62,historie[[tyčka_body_v]:[tyčka_body_v]]))
+MAX(IF(historie[[Jméno a příjmení]:[Jméno a příjmení]]=A62,historie[[oštěp_body_v]:[oštěp_body_v]]))
+MAX(IF(historie[[Jméno a příjmení]:[Jméno a příjmení]]=A62,historie[[1500m_body_v]:[1500m_body_v]]))</f>
        <v>4052</v>
      </c>
    </row>
    <row r="63" spans="1:49" x14ac:dyDescent="0.2">
      <c r="A63" s="122" t="s">
        <v>214</v>
      </c>
      <c r="B63" s="122">
        <v>1970</v>
      </c>
      <c r="C63" s="118">
        <v>13.76</v>
      </c>
      <c r="D63" s="119">
        <v>312</v>
      </c>
      <c r="E63" s="115">
        <v>423</v>
      </c>
      <c r="F63" s="119">
        <v>244</v>
      </c>
      <c r="G63" s="118">
        <v>8.06</v>
      </c>
      <c r="H63" s="119">
        <v>370</v>
      </c>
      <c r="I63" s="115">
        <v>145</v>
      </c>
      <c r="J63" s="119">
        <v>352</v>
      </c>
      <c r="K63" s="118">
        <v>69.66</v>
      </c>
      <c r="L63" s="119">
        <v>142</v>
      </c>
      <c r="M63" s="118"/>
      <c r="N63" s="119">
        <v>0</v>
      </c>
      <c r="O63" s="118">
        <v>20.16</v>
      </c>
      <c r="P63" s="119">
        <v>275</v>
      </c>
      <c r="Q63" s="115">
        <v>200</v>
      </c>
      <c r="R63" s="119">
        <v>140</v>
      </c>
      <c r="S63" s="118">
        <v>21.82</v>
      </c>
      <c r="T63" s="119">
        <v>186</v>
      </c>
      <c r="U63" s="120">
        <v>4.2296296296296292E-3</v>
      </c>
      <c r="V63" s="119">
        <v>242</v>
      </c>
      <c r="W63" s="74">
        <v>2263</v>
      </c>
      <c r="X63" s="83">
        <v>2019</v>
      </c>
      <c r="Y63" s="80">
        <f>IF(historie[[#This Row],[Ročník]]&lt;&gt;0,historie[[#This Row],[Rok]]-historie[[#This Row],[Ročník]],"")</f>
        <v>49</v>
      </c>
      <c r="Z63" s="80">
        <f>IF(AND(historie[[#This Row],[Ročník]]&lt;&gt;"",FLOOR(historie[[#This Row],[Rok]]-historie[[#This Row],[Ročník]],5)&gt;=35),FLOOR(historie[[#This Row],[Rok]]-historie[[#This Row],[Ročník]],5),0)</f>
        <v>45</v>
      </c>
      <c r="AA63" s="121">
        <f>IF(OR(historie[[#This Row],[100m]]&gt;b_1_m-k_1_m*měření,historie[[#This Row],[100m]]=""),0,ROUNDDOWN(a_1_m*(b_1_m-k_1_m*měření-historie[[#This Row],[100m]])^c_1_m,0))</f>
        <v>312</v>
      </c>
      <c r="AB63" s="121">
        <f>IF(OR(historie[[#This Row],[Dálka]]&lt;b_2_m,historie[[#This Row],[Dálka]]=""),0,ROUNDDOWN(a_2_m*(historie[[#This Row],[Dálka]]-b_2_m)^c_2_m,0))</f>
        <v>244</v>
      </c>
      <c r="AC63" s="121">
        <f>IF(OR(historie[[#This Row],[Koule]]&lt;b_3_m,historie[[#This Row],[Koule]]=""),0,ROUNDDOWN(a_3_m*(historie[[#This Row],[Koule]]-b_3_m)^c_3_m,0))</f>
        <v>370</v>
      </c>
      <c r="AD63" s="121">
        <f>IF(OR(historie[[#This Row],[Výška]]&lt;b_4_m,historie[[#This Row],[Výška]]=""),0,ROUNDDOWN(a_4_m*(historie[[#This Row],[Výška]]-b_4_m)^c_4_m,0))</f>
        <v>352</v>
      </c>
      <c r="AE63" s="121">
        <f>IF(OR(historie[[#This Row],[400m]]&gt;b_5_m-k_5_m*měření,historie[[#This Row],[400m]]=""),0,ROUNDDOWN(a_5_m*(b_5_m-k_5_m*měření-historie[[#This Row],[400m]])^c_5_m,0))</f>
        <v>142</v>
      </c>
      <c r="AF63" s="121">
        <f>IF(OR(historie[[#This Row],[Překážky]]&gt;b_6_m-k_6_m*měření,historie[[#This Row],[Překážky]]=""),0,ROUNDDOWN(a_6_m*(b_6_m-k_6_m*měření-historie[[#This Row],[Překážky]])^c_6_m,0))</f>
        <v>0</v>
      </c>
      <c r="AG63" s="121">
        <f>IF(OR(historie[[#This Row],[Disk]]&lt;b_7_m,historie[[#This Row],[Disk]]=""),0,ROUNDDOWN(a_7_m*(historie[[#This Row],[Disk]]-b_7_m)^c_7_m,0))</f>
        <v>275</v>
      </c>
      <c r="AH63" s="121">
        <f>IF(OR(historie[[#This Row],[Tyčka]]&lt;b_8_m,historie[[#This Row],[Tyčka]]=""),0,ROUNDDOWN(a_8_m*(historie[[#This Row],[Tyčka]]-b_8_m)^c_8_m,0))</f>
        <v>140</v>
      </c>
      <c r="AI63" s="121">
        <f>IF(OR(historie[[#This Row],[Oštěp]]&lt;b_9_m,historie[[#This Row],[Oštěp]]=""),0,ROUNDDOWN(a_9_m*(historie[[#This Row],[Oštěp]]-b_9_m)^c_9_m,0))</f>
        <v>186</v>
      </c>
      <c r="AJ63" s="121">
        <f>IF(OR(historie[[#This Row],[1500m]]*24*60*60&gt;b_10_m,historie[[#This Row],[1500m]]=""),0,ROUNDDOWN(a_10_m*(b_10_m-historie[[#This Row],[1500m]]*24*60*60)^c_10_m,0))</f>
        <v>242</v>
      </c>
      <c r="AK6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2263</v>
      </c>
      <c r="AL63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464</v>
      </c>
      <c r="AM63" s="121">
        <f>IF(OR(historie[[#This Row],[Dálka]]&lt;b_2_m,historie[[#This Row],[Dálka]]=""),0,ROUNDDOWN(a_2_m*(ROUND(historie[[#This Row],[Dálka]]*VLOOKUP(historie[[#This Row],[Veteran]],Veteran,3,FALSE),0)-b_2_m)^c_2_m,0))</f>
        <v>361</v>
      </c>
      <c r="AN63" s="121">
        <f>IF(OR(historie[[#This Row],[Koule]]&lt;b_3_m,historie[[#This Row],[Koule]]=""),0,ROUNDDOWN(a_3_m*(FLOOR(historie[[#This Row],[Koule]]*VLOOKUP(historie[[#This Row],[Veteran]],Veteran,4,FALSE),0.01)-b_3_m)^c_3_m,0))</f>
        <v>467</v>
      </c>
      <c r="AO63" s="12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63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310</v>
      </c>
      <c r="AQ63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63" s="121">
        <f>IF(OR(historie[[#This Row],[Disk]]&lt;b_7_m,historie[[#This Row],[Disk]]=""),0,ROUNDDOWN(a_7_m*(FLOOR(historie[[#This Row],[Disk]]*VLOOKUP(historie[[#This Row],[Veteran]],Veteran,8,FALSE),0.01)-b_7_m)^c_7_m,0))</f>
        <v>353</v>
      </c>
      <c r="AS63" s="121">
        <f>IF(OR(historie[[#This Row],[Tyčka]]&lt;b_8_m,historie[[#This Row],[Tyčka]]=""),0,ROUNDDOWN(a_8_m*(ROUND(historie[[#This Row],[Tyčka]]*VLOOKUP(historie[[#This Row],[Veteran]],Veteran,9,FALSE),0)-b_8_m)^c_8_m,0))</f>
        <v>199</v>
      </c>
      <c r="AT63" s="121">
        <f>IF(OR(historie[[#This Row],[Oštěp]]&lt;b_9_m,historie[[#This Row],[Oštěp]]=""),0,ROUNDDOWN(a_9_m*(FLOOR(historie[[#This Row],[Oštěp]]*VLOOKUP(historie[[#This Row],[Veteran]],Veteran,10,FALSE),0.01)-b_9_m)^c_9_m,0))</f>
        <v>237</v>
      </c>
      <c r="AU63" s="121">
        <f>IF(OR(historie[[#This Row],[1500m]]*24*60*60&gt;b_10_m,historie[[#This Row],[1500m]]=""),0,ROUNDDOWN(a_10_m*(b_10_m-historie[[#This Row],[1500m]]*VLOOKUP(historie[[#This Row],[Veteran]],Veteran,11,FALSE)*24*60*60)^c_10_m,0))</f>
        <v>382</v>
      </c>
      <c r="AV63" s="80">
        <f t="shared" si="0"/>
        <v>3237</v>
      </c>
      <c r="AW63" s="121">
        <f t="array" ref="AW63">MAX(IF(historie[[Jméno a příjmení]:[Jméno a příjmení]]=A63,historie[[100m_body_v]:[100m_body_v]]))
+MAX(IF(historie[[Jméno a příjmení]:[Jméno a příjmení]]=A63,historie[[dálka_body_v]:[dálka_body_v]]))
+MAX(IF(historie[[Jméno a příjmení]:[Jméno a příjmení]]=A63,historie[[koule_body_v]:[koule_body_v]]))
+MAX(IF(historie[[Jméno a příjmení]:[Jméno a příjmení]]=A63,historie[[výška_body_v]:[výška_body_v]]))
+MAX(IF(historie[[Jméno a příjmení]:[Jméno a příjmení]]=A63,historie[[400m_body_v]:[400m_body_v]]))
+MAX(IF(historie[[Jméno a příjmení]:[Jméno a příjmení]]=A63,historie[[překážky_body_v]:[překážky_body_v]]))
+MAX(IF(historie[[Jméno a příjmení]:[Jméno a příjmení]]=A63,historie[[disk_body_v]:[disk_body_v]]))
+MAX(IF(historie[[Jméno a příjmení]:[Jméno a příjmení]]=A63,historie[[tyčka_body_v]:[tyčka_body_v]]))
+MAX(IF(historie[[Jméno a příjmení]:[Jméno a příjmení]]=A63,historie[[oštěp_body_v]:[oštěp_body_v]]))
+MAX(IF(historie[[Jméno a příjmení]:[Jméno a příjmení]]=A63,historie[[1500m_body_v]:[1500m_body_v]]))</f>
        <v>4052</v>
      </c>
    </row>
    <row r="64" spans="1:49" x14ac:dyDescent="0.2">
      <c r="A64" s="122" t="s">
        <v>213</v>
      </c>
      <c r="B64" s="122">
        <v>1982</v>
      </c>
      <c r="C64" s="118">
        <v>13.12</v>
      </c>
      <c r="D64" s="119">
        <v>409</v>
      </c>
      <c r="E64" s="115">
        <v>512</v>
      </c>
      <c r="F64" s="119">
        <v>405</v>
      </c>
      <c r="G64" s="118">
        <v>8.3800000000000008</v>
      </c>
      <c r="H64" s="119">
        <v>389</v>
      </c>
      <c r="I64" s="115">
        <v>150</v>
      </c>
      <c r="J64" s="119">
        <v>389</v>
      </c>
      <c r="K64" s="118">
        <v>63.92</v>
      </c>
      <c r="L64" s="119">
        <v>285</v>
      </c>
      <c r="M64" s="118">
        <v>21.3</v>
      </c>
      <c r="N64" s="119">
        <v>238</v>
      </c>
      <c r="O64" s="118">
        <v>23.34</v>
      </c>
      <c r="P64" s="119">
        <v>335</v>
      </c>
      <c r="Q64" s="115">
        <v>260</v>
      </c>
      <c r="R64" s="119">
        <v>264</v>
      </c>
      <c r="S64" s="118">
        <v>33.25</v>
      </c>
      <c r="T64" s="119">
        <v>345</v>
      </c>
      <c r="U64" s="120">
        <v>4.0269675925925933E-3</v>
      </c>
      <c r="V64" s="119">
        <v>315</v>
      </c>
      <c r="W64" s="74">
        <v>3374</v>
      </c>
      <c r="X64" s="83">
        <v>2020</v>
      </c>
      <c r="Y64" s="80">
        <f>IF(historie[[#This Row],[Ročník]]&lt;&gt;0,historie[[#This Row],[Rok]]-historie[[#This Row],[Ročník]],"")</f>
        <v>38</v>
      </c>
      <c r="Z64" s="80">
        <f>IF(AND(historie[[#This Row],[Ročník]]&lt;&gt;"",FLOOR(historie[[#This Row],[Rok]]-historie[[#This Row],[Ročník]],5)&gt;=35),FLOOR(historie[[#This Row],[Rok]]-historie[[#This Row],[Ročník]],5),0)</f>
        <v>35</v>
      </c>
      <c r="AA64" s="121">
        <f>IF(OR(historie[[#This Row],[100m]]&gt;b_1_m-k_1_m*měření,historie[[#This Row],[100m]]=""),0,ROUNDDOWN(a_1_m*(b_1_m-k_1_m*měření-historie[[#This Row],[100m]])^c_1_m,0))</f>
        <v>409</v>
      </c>
      <c r="AB64" s="121">
        <f>IF(OR(historie[[#This Row],[Dálka]]&lt;b_2_m,historie[[#This Row],[Dálka]]=""),0,ROUNDDOWN(a_2_m*(historie[[#This Row],[Dálka]]-b_2_m)^c_2_m,0))</f>
        <v>405</v>
      </c>
      <c r="AC64" s="121">
        <f>IF(OR(historie[[#This Row],[Koule]]&lt;b_3_m,historie[[#This Row],[Koule]]=""),0,ROUNDDOWN(a_3_m*(historie[[#This Row],[Koule]]-b_3_m)^c_3_m,0))</f>
        <v>389</v>
      </c>
      <c r="AD64" s="121">
        <f>IF(OR(historie[[#This Row],[Výška]]&lt;b_4_m,historie[[#This Row],[Výška]]=""),0,ROUNDDOWN(a_4_m*(historie[[#This Row],[Výška]]-b_4_m)^c_4_m,0))</f>
        <v>389</v>
      </c>
      <c r="AE64" s="121">
        <f>IF(OR(historie[[#This Row],[400m]]&gt;b_5_m-k_5_m*měření,historie[[#This Row],[400m]]=""),0,ROUNDDOWN(a_5_m*(b_5_m-k_5_m*měření-historie[[#This Row],[400m]])^c_5_m,0))</f>
        <v>285</v>
      </c>
      <c r="AF64" s="121">
        <f>IF(OR(historie[[#This Row],[Překážky]]&gt;b_6_m-k_6_m*měření,historie[[#This Row],[Překážky]]=""),0,ROUNDDOWN(a_6_m*(b_6_m-k_6_m*měření-historie[[#This Row],[Překážky]])^c_6_m,0))</f>
        <v>238</v>
      </c>
      <c r="AG64" s="121">
        <f>IF(OR(historie[[#This Row],[Disk]]&lt;b_7_m,historie[[#This Row],[Disk]]=""),0,ROUNDDOWN(a_7_m*(historie[[#This Row],[Disk]]-b_7_m)^c_7_m,0))</f>
        <v>335</v>
      </c>
      <c r="AH64" s="121">
        <f>IF(OR(historie[[#This Row],[Tyčka]]&lt;b_8_m,historie[[#This Row],[Tyčka]]=""),0,ROUNDDOWN(a_8_m*(historie[[#This Row],[Tyčka]]-b_8_m)^c_8_m,0))</f>
        <v>264</v>
      </c>
      <c r="AI64" s="121">
        <f>IF(OR(historie[[#This Row],[Oštěp]]&lt;b_9_m,historie[[#This Row],[Oštěp]]=""),0,ROUNDDOWN(a_9_m*(historie[[#This Row],[Oštěp]]-b_9_m)^c_9_m,0))</f>
        <v>345</v>
      </c>
      <c r="AJ64" s="121">
        <f>IF(OR(historie[[#This Row],[1500m]]*24*60*60&gt;b_10_m,historie[[#This Row],[1500m]]=""),0,ROUNDDOWN(a_10_m*(b_10_m-historie[[#This Row],[1500m]]*24*60*60)^c_10_m,0))</f>
        <v>315</v>
      </c>
      <c r="AK6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3374</v>
      </c>
      <c r="AL64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436</v>
      </c>
      <c r="AM64" s="121">
        <f>IF(OR(historie[[#This Row],[Dálka]]&lt;b_2_m,historie[[#This Row],[Dálka]]=""),0,ROUNDDOWN(a_2_m*(ROUND(historie[[#This Row],[Dálka]]*VLOOKUP(historie[[#This Row],[Veteran]],Veteran,3,FALSE),0)-b_2_m)^c_2_m,0))</f>
        <v>437</v>
      </c>
      <c r="AN64" s="121">
        <f>IF(OR(historie[[#This Row],[Koule]]&lt;b_3_m,historie[[#This Row],[Koule]]=""),0,ROUNDDOWN(a_3_m*(FLOOR(historie[[#This Row],[Koule]]*VLOOKUP(historie[[#This Row],[Veteran]],Veteran,4,FALSE),0.01)-b_3_m)^c_3_m,0))</f>
        <v>407</v>
      </c>
      <c r="AO64" s="121">
        <f>IF(OR(historie[[#This Row],[Výška]]&lt;b_4_m,historie[[#This Row],[Výška]]=""),0,ROUNDDOWN(a_4_m*(ROUND(historie[[#This Row],[Výška]]*VLOOKUP(historie[[#This Row],[Veteran]],Veteran,5,FALSE),0)-b_4_m)^c_4_m,0))</f>
        <v>419</v>
      </c>
      <c r="AP64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352</v>
      </c>
      <c r="AQ64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254</v>
      </c>
      <c r="AR64" s="121">
        <f>IF(OR(historie[[#This Row],[Disk]]&lt;b_7_m,historie[[#This Row],[Disk]]=""),0,ROUNDDOWN(a_7_m*(FLOOR(historie[[#This Row],[Disk]]*VLOOKUP(historie[[#This Row],[Veteran]],Veteran,8,FALSE),0.01)-b_7_m)^c_7_m,0))</f>
        <v>342</v>
      </c>
      <c r="AS64" s="121">
        <f>IF(OR(historie[[#This Row],[Tyčka]]&lt;b_8_m,historie[[#This Row],[Tyčka]]=""),0,ROUNDDOWN(a_8_m*(ROUND(historie[[#This Row],[Tyčka]]*VLOOKUP(historie[[#This Row],[Veteran]],Veteran,9,FALSE),0)-b_8_m)^c_8_m,0))</f>
        <v>273</v>
      </c>
      <c r="AT64" s="121">
        <f>IF(OR(historie[[#This Row],[Oštěp]]&lt;b_9_m,historie[[#This Row],[Oštěp]]=""),0,ROUNDDOWN(a_9_m*(FLOOR(historie[[#This Row],[Oštěp]]*VLOOKUP(historie[[#This Row],[Veteran]],Veteran,10,FALSE),0.01)-b_9_m)^c_9_m,0))</f>
        <v>351</v>
      </c>
      <c r="AU64" s="121">
        <f>IF(OR(historie[[#This Row],[1500m]]*24*60*60&gt;b_10_m,historie[[#This Row],[1500m]]=""),0,ROUNDDOWN(a_10_m*(b_10_m-historie[[#This Row],[1500m]]*VLOOKUP(historie[[#This Row],[Veteran]],Veteran,11,FALSE)*24*60*60)^c_10_m,0))</f>
        <v>329</v>
      </c>
      <c r="AV64" s="80">
        <f t="shared" si="0"/>
        <v>3600</v>
      </c>
      <c r="AW64" s="121" cm="1">
        <f t="array" ref="AW64">MAX(IF(historie[[Jméno a příjmení]:[Jméno a příjmení]]=A64,historie[[100m_body_v]:[100m_body_v]]))
+MAX(IF(historie[[Jméno a příjmení]:[Jméno a příjmení]]=A64,historie[[dálka_body_v]:[dálka_body_v]]))
+MAX(IF(historie[[Jméno a příjmení]:[Jméno a příjmení]]=A64,historie[[koule_body_v]:[koule_body_v]]))
+MAX(IF(historie[[Jméno a příjmení]:[Jméno a příjmení]]=A64,historie[[výška_body_v]:[výška_body_v]]))
+MAX(IF(historie[[Jméno a příjmení]:[Jméno a příjmení]]=A64,historie[[400m_body_v]:[400m_body_v]]))
+MAX(IF(historie[[Jméno a příjmení]:[Jméno a příjmení]]=A64,historie[[překážky_body_v]:[překážky_body_v]]))
+MAX(IF(historie[[Jméno a příjmení]:[Jméno a příjmení]]=A64,historie[[disk_body_v]:[disk_body_v]]))
+MAX(IF(historie[[Jméno a příjmení]:[Jméno a příjmení]]=A64,historie[[tyčka_body_v]:[tyčka_body_v]]))
+MAX(IF(historie[[Jméno a příjmení]:[Jméno a příjmení]]=A64,historie[[oštěp_body_v]:[oštěp_body_v]]))
+MAX(IF(historie[[Jméno a příjmení]:[Jméno a příjmení]]=A64,historie[[1500m_body_v]:[1500m_body_v]]))</f>
        <v>4109</v>
      </c>
    </row>
    <row r="65" spans="1:49" x14ac:dyDescent="0.2">
      <c r="A65" s="122" t="s">
        <v>213</v>
      </c>
      <c r="B65" s="122">
        <v>1982</v>
      </c>
      <c r="C65" s="118">
        <v>13.88</v>
      </c>
      <c r="D65" s="119">
        <v>295</v>
      </c>
      <c r="E65" s="115">
        <v>480</v>
      </c>
      <c r="F65" s="119">
        <v>345</v>
      </c>
      <c r="G65" s="118">
        <v>8.61</v>
      </c>
      <c r="H65" s="119">
        <v>403</v>
      </c>
      <c r="I65" s="115">
        <v>145</v>
      </c>
      <c r="J65" s="119">
        <v>352</v>
      </c>
      <c r="K65" s="118">
        <v>66.38</v>
      </c>
      <c r="L65" s="119">
        <v>218</v>
      </c>
      <c r="M65" s="118">
        <v>22.5</v>
      </c>
      <c r="N65" s="119">
        <v>163</v>
      </c>
      <c r="O65" s="118">
        <v>24.53</v>
      </c>
      <c r="P65" s="119">
        <v>358</v>
      </c>
      <c r="Q65" s="115">
        <v>260</v>
      </c>
      <c r="R65" s="119">
        <v>264</v>
      </c>
      <c r="S65" s="118">
        <v>32.520000000000003</v>
      </c>
      <c r="T65" s="119">
        <v>335</v>
      </c>
      <c r="U65" s="120">
        <v>4.1966435185185188E-3</v>
      </c>
      <c r="V65" s="119">
        <v>254</v>
      </c>
      <c r="W65" s="74">
        <v>2987</v>
      </c>
      <c r="X65" s="83">
        <v>2019</v>
      </c>
      <c r="Y65" s="80">
        <f>IF(historie[[#This Row],[Ročník]]&lt;&gt;0,historie[[#This Row],[Rok]]-historie[[#This Row],[Ročník]],"")</f>
        <v>37</v>
      </c>
      <c r="Z65" s="80">
        <f>IF(AND(historie[[#This Row],[Ročník]]&lt;&gt;"",FLOOR(historie[[#This Row],[Rok]]-historie[[#This Row],[Ročník]],5)&gt;=35),FLOOR(historie[[#This Row],[Rok]]-historie[[#This Row],[Ročník]],5),0)</f>
        <v>35</v>
      </c>
      <c r="AA65" s="121">
        <f>IF(OR(historie[[#This Row],[100m]]&gt;b_1_m-k_1_m*měření,historie[[#This Row],[100m]]=""),0,ROUNDDOWN(a_1_m*(b_1_m-k_1_m*měření-historie[[#This Row],[100m]])^c_1_m,0))</f>
        <v>295</v>
      </c>
      <c r="AB65" s="121">
        <f>IF(OR(historie[[#This Row],[Dálka]]&lt;b_2_m,historie[[#This Row],[Dálka]]=""),0,ROUNDDOWN(a_2_m*(historie[[#This Row],[Dálka]]-b_2_m)^c_2_m,0))</f>
        <v>345</v>
      </c>
      <c r="AC65" s="121">
        <f>IF(OR(historie[[#This Row],[Koule]]&lt;b_3_m,historie[[#This Row],[Koule]]=""),0,ROUNDDOWN(a_3_m*(historie[[#This Row],[Koule]]-b_3_m)^c_3_m,0))</f>
        <v>403</v>
      </c>
      <c r="AD65" s="121">
        <f>IF(OR(historie[[#This Row],[Výška]]&lt;b_4_m,historie[[#This Row],[Výška]]=""),0,ROUNDDOWN(a_4_m*(historie[[#This Row],[Výška]]-b_4_m)^c_4_m,0))</f>
        <v>352</v>
      </c>
      <c r="AE65" s="121">
        <f>IF(OR(historie[[#This Row],[400m]]&gt;b_5_m-k_5_m*měření,historie[[#This Row],[400m]]=""),0,ROUNDDOWN(a_5_m*(b_5_m-k_5_m*měření-historie[[#This Row],[400m]])^c_5_m,0))</f>
        <v>218</v>
      </c>
      <c r="AF65" s="121">
        <f>IF(OR(historie[[#This Row],[Překážky]]&gt;b_6_m-k_6_m*měření,historie[[#This Row],[Překážky]]=""),0,ROUNDDOWN(a_6_m*(b_6_m-k_6_m*měření-historie[[#This Row],[Překážky]])^c_6_m,0))</f>
        <v>165</v>
      </c>
      <c r="AG65" s="121">
        <f>IF(OR(historie[[#This Row],[Disk]]&lt;b_7_m,historie[[#This Row],[Disk]]=""),0,ROUNDDOWN(a_7_m*(historie[[#This Row],[Disk]]-b_7_m)^c_7_m,0))</f>
        <v>358</v>
      </c>
      <c r="AH65" s="121">
        <f>IF(OR(historie[[#This Row],[Tyčka]]&lt;b_8_m,historie[[#This Row],[Tyčka]]=""),0,ROUNDDOWN(a_8_m*(historie[[#This Row],[Tyčka]]-b_8_m)^c_8_m,0))</f>
        <v>264</v>
      </c>
      <c r="AI65" s="121">
        <f>IF(OR(historie[[#This Row],[Oštěp]]&lt;b_9_m,historie[[#This Row],[Oštěp]]=""),0,ROUNDDOWN(a_9_m*(historie[[#This Row],[Oštěp]]-b_9_m)^c_9_m,0))</f>
        <v>335</v>
      </c>
      <c r="AJ65" s="121">
        <f>IF(OR(historie[[#This Row],[1500m]]*24*60*60&gt;b_10_m,historie[[#This Row],[1500m]]=""),0,ROUNDDOWN(a_10_m*(b_10_m-historie[[#This Row],[1500m]]*24*60*60)^c_10_m,0))</f>
        <v>254</v>
      </c>
      <c r="AK6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2989</v>
      </c>
      <c r="AL65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321</v>
      </c>
      <c r="AM65" s="121">
        <f>IF(OR(historie[[#This Row],[Dálka]]&lt;b_2_m,historie[[#This Row],[Dálka]]=""),0,ROUNDDOWN(a_2_m*(ROUND(historie[[#This Row],[Dálka]]*VLOOKUP(historie[[#This Row],[Veteran]],Veteran,3,FALSE),0)-b_2_m)^c_2_m,0))</f>
        <v>373</v>
      </c>
      <c r="AN65" s="121">
        <f>IF(OR(historie[[#This Row],[Koule]]&lt;b_3_m,historie[[#This Row],[Koule]]=""),0,ROUNDDOWN(a_3_m*(FLOOR(historie[[#This Row],[Koule]]*VLOOKUP(historie[[#This Row],[Veteran]],Veteran,4,FALSE),0.01)-b_3_m)^c_3_m,0))</f>
        <v>422</v>
      </c>
      <c r="AO65" s="121">
        <f>IF(OR(historie[[#This Row],[Výška]]&lt;b_4_m,historie[[#This Row],[Výška]]=""),0,ROUNDDOWN(a_4_m*(ROUND(historie[[#This Row],[Výška]]*VLOOKUP(historie[[#This Row],[Veteran]],Veteran,5,FALSE),0)-b_4_m)^c_4_m,0))</f>
        <v>381</v>
      </c>
      <c r="AP65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281</v>
      </c>
      <c r="AQ65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179</v>
      </c>
      <c r="AR65" s="121">
        <f>IF(OR(historie[[#This Row],[Disk]]&lt;b_7_m,historie[[#This Row],[Disk]]=""),0,ROUNDDOWN(a_7_m*(FLOOR(historie[[#This Row],[Disk]]*VLOOKUP(historie[[#This Row],[Veteran]],Veteran,8,FALSE),0.01)-b_7_m)^c_7_m,0))</f>
        <v>365</v>
      </c>
      <c r="AS65" s="121">
        <f>IF(OR(historie[[#This Row],[Tyčka]]&lt;b_8_m,historie[[#This Row],[Tyčka]]=""),0,ROUNDDOWN(a_8_m*(ROUND(historie[[#This Row],[Tyčka]]*VLOOKUP(historie[[#This Row],[Veteran]],Veteran,9,FALSE),0)-b_8_m)^c_8_m,0))</f>
        <v>273</v>
      </c>
      <c r="AT65" s="121">
        <f>IF(OR(historie[[#This Row],[Oštěp]]&lt;b_9_m,historie[[#This Row],[Oštěp]]=""),0,ROUNDDOWN(a_9_m*(FLOOR(historie[[#This Row],[Oštěp]]*VLOOKUP(historie[[#This Row],[Veteran]],Veteran,10,FALSE),0.01)-b_9_m)^c_9_m,0))</f>
        <v>341</v>
      </c>
      <c r="AU65" s="121">
        <f>IF(OR(historie[[#This Row],[1500m]]*24*60*60&gt;b_10_m,historie[[#This Row],[1500m]]=""),0,ROUNDDOWN(a_10_m*(b_10_m-historie[[#This Row],[1500m]]*VLOOKUP(historie[[#This Row],[Veteran]],Veteran,11,FALSE)*24*60*60)^c_10_m,0))</f>
        <v>266</v>
      </c>
      <c r="AV65" s="80">
        <f t="shared" si="0"/>
        <v>3202</v>
      </c>
      <c r="AW65" s="121">
        <f t="array" ref="AW65">MAX(IF(historie[[Jméno a příjmení]:[Jméno a příjmení]]=A65,historie[[100m_body_v]:[100m_body_v]]))
+MAX(IF(historie[[Jméno a příjmení]:[Jméno a příjmení]]=A65,historie[[dálka_body_v]:[dálka_body_v]]))
+MAX(IF(historie[[Jméno a příjmení]:[Jméno a příjmení]]=A65,historie[[koule_body_v]:[koule_body_v]]))
+MAX(IF(historie[[Jméno a příjmení]:[Jméno a příjmení]]=A65,historie[[výška_body_v]:[výška_body_v]]))
+MAX(IF(historie[[Jméno a příjmení]:[Jméno a příjmení]]=A65,historie[[400m_body_v]:[400m_body_v]]))
+MAX(IF(historie[[Jméno a příjmení]:[Jméno a příjmení]]=A65,historie[[překážky_body_v]:[překážky_body_v]]))
+MAX(IF(historie[[Jméno a příjmení]:[Jméno a příjmení]]=A65,historie[[disk_body_v]:[disk_body_v]]))
+MAX(IF(historie[[Jméno a příjmení]:[Jméno a příjmení]]=A65,historie[[tyčka_body_v]:[tyčka_body_v]]))
+MAX(IF(historie[[Jméno a příjmení]:[Jméno a příjmení]]=A65,historie[[oštěp_body_v]:[oštěp_body_v]]))
+MAX(IF(historie[[Jméno a příjmení]:[Jméno a příjmení]]=A65,historie[[1500m_body_v]:[1500m_body_v]]))</f>
        <v>4109</v>
      </c>
    </row>
    <row r="66" spans="1:49" x14ac:dyDescent="0.2">
      <c r="A66" s="56" t="s">
        <v>87</v>
      </c>
      <c r="B66" s="56">
        <v>1980</v>
      </c>
      <c r="C66" s="57">
        <v>12.56</v>
      </c>
      <c r="D66" s="58">
        <v>502</v>
      </c>
      <c r="E66" s="59">
        <v>500</v>
      </c>
      <c r="F66" s="58">
        <v>382</v>
      </c>
      <c r="G66" s="57">
        <v>8.94</v>
      </c>
      <c r="H66" s="58">
        <v>422</v>
      </c>
      <c r="I66" s="63">
        <v>150</v>
      </c>
      <c r="J66" s="58">
        <v>389</v>
      </c>
      <c r="K66" s="57">
        <v>62.15</v>
      </c>
      <c r="L66" s="58">
        <v>339</v>
      </c>
      <c r="M66" s="57"/>
      <c r="N66" s="58">
        <v>0</v>
      </c>
      <c r="O66" s="57">
        <v>22.7</v>
      </c>
      <c r="P66" s="58">
        <v>323</v>
      </c>
      <c r="Q66" s="63">
        <v>160</v>
      </c>
      <c r="R66" s="58">
        <v>70</v>
      </c>
      <c r="S66" s="57">
        <v>23.35</v>
      </c>
      <c r="T66" s="58">
        <v>207</v>
      </c>
      <c r="U66" s="60">
        <v>3.9351851851851857E-3</v>
      </c>
      <c r="V66" s="58">
        <v>351</v>
      </c>
      <c r="W66" s="74">
        <v>2985</v>
      </c>
      <c r="X66" s="83">
        <v>2008</v>
      </c>
      <c r="Y66" s="77">
        <f>IF(historie[[#This Row],[Ročník]]&lt;&gt;0,historie[[#This Row],[Rok]]-historie[[#This Row],[Ročník]],"")</f>
        <v>28</v>
      </c>
      <c r="Z66" s="80">
        <f>IF(AND(historie[[#This Row],[Ročník]]&lt;&gt;"",FLOOR(historie[[#This Row],[Rok]]-historie[[#This Row],[Ročník]],5)&gt;=35),FLOOR(historie[[#This Row],[Rok]]-historie[[#This Row],[Ročník]],5),0)</f>
        <v>0</v>
      </c>
      <c r="AA66" s="61">
        <f>IF(OR(historie[[#This Row],[100m]]&gt;b_1_m-k_1_m*měření,historie[[#This Row],[100m]]=""),0,ROUNDDOWN(a_1_m*(b_1_m-k_1_m*měření-historie[[#This Row],[100m]])^c_1_m,0))</f>
        <v>502</v>
      </c>
      <c r="AB66" s="61">
        <f>IF(OR(historie[[#This Row],[Dálka]]&lt;b_2_m,historie[[#This Row],[Dálka]]=""),0,ROUNDDOWN(a_2_m*(historie[[#This Row],[Dálka]]-b_2_m)^c_2_m,0))</f>
        <v>382</v>
      </c>
      <c r="AC66" s="61">
        <f>IF(OR(historie[[#This Row],[Koule]]&lt;b_3_m,historie[[#This Row],[Koule]]=""),0,ROUNDDOWN(a_3_m*(historie[[#This Row],[Koule]]-b_3_m)^c_3_m,0))</f>
        <v>422</v>
      </c>
      <c r="AD66" s="61">
        <f>IF(OR(historie[[#This Row],[Výška]]&lt;b_4_m,historie[[#This Row],[Výška]]=""),0,ROUNDDOWN(a_4_m*(historie[[#This Row],[Výška]]-b_4_m)^c_4_m,0))</f>
        <v>389</v>
      </c>
      <c r="AE66" s="61">
        <f>IF(OR(historie[[#This Row],[400m]]&gt;b_5_m-k_5_m*měření,historie[[#This Row],[400m]]=""),0,ROUNDDOWN(a_5_m*(b_5_m-k_5_m*měření-historie[[#This Row],[400m]])^c_5_m,0))</f>
        <v>339</v>
      </c>
      <c r="AF66" s="61">
        <f>IF(OR(historie[[#This Row],[Překážky]]&gt;b_6_m-k_6_m*měření,historie[[#This Row],[Překážky]]=""),0,ROUNDDOWN(a_6_m*(b_6_m-k_6_m*měření-historie[[#This Row],[Překážky]])^c_6_m,0))</f>
        <v>0</v>
      </c>
      <c r="AG66" s="61">
        <f>IF(OR(historie[[#This Row],[Disk]]&lt;b_7_m,historie[[#This Row],[Disk]]=""),0,ROUNDDOWN(a_7_m*(historie[[#This Row],[Disk]]-b_7_m)^c_7_m,0))</f>
        <v>323</v>
      </c>
      <c r="AH66" s="61">
        <f>IF(OR(historie[[#This Row],[Tyčka]]&lt;b_8_m,historie[[#This Row],[Tyčka]]=""),0,ROUNDDOWN(a_8_m*(historie[[#This Row],[Tyčka]]-b_8_m)^c_8_m,0))</f>
        <v>70</v>
      </c>
      <c r="AI66" s="61">
        <f>IF(OR(historie[[#This Row],[Oštěp]]&lt;b_9_m,historie[[#This Row],[Oštěp]]=""),0,ROUNDDOWN(a_9_m*(historie[[#This Row],[Oštěp]]-b_9_m)^c_9_m,0))</f>
        <v>207</v>
      </c>
      <c r="AJ66" s="61">
        <f>IF(OR(historie[[#This Row],[1500m]]*24*60*60&gt;b_10_m,historie[[#This Row],[1500m]]=""),0,ROUNDDOWN(a_10_m*(b_10_m-historie[[#This Row],[1500m]]*24*60*60)^c_10_m,0))</f>
        <v>351</v>
      </c>
      <c r="AK6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2985</v>
      </c>
      <c r="AL6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502</v>
      </c>
      <c r="AM66" s="61">
        <f>IF(OR(historie[[#This Row],[Dálka]]&lt;b_2_m,historie[[#This Row],[Dálka]]=""),0,ROUNDDOWN(a_2_m*(ROUND(historie[[#This Row],[Dálka]]*VLOOKUP(historie[[#This Row],[Veteran]],Veteran,3,FALSE),0)-b_2_m)^c_2_m,0))</f>
        <v>382</v>
      </c>
      <c r="AN66" s="61">
        <f>IF(OR(historie[[#This Row],[Koule]]&lt;b_3_m,historie[[#This Row],[Koule]]=""),0,ROUNDDOWN(a_3_m*(FLOOR(historie[[#This Row],[Koule]]*VLOOKUP(historie[[#This Row],[Veteran]],Veteran,4,FALSE),0.01)-b_3_m)^c_3_m,0))</f>
        <v>422</v>
      </c>
      <c r="AO66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6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339</v>
      </c>
      <c r="AQ6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66" s="61">
        <f>IF(OR(historie[[#This Row],[Disk]]&lt;b_7_m,historie[[#This Row],[Disk]]=""),0,ROUNDDOWN(a_7_m*(FLOOR(historie[[#This Row],[Disk]]*VLOOKUP(historie[[#This Row],[Veteran]],Veteran,8,FALSE),0.01)-b_7_m)^c_7_m,0))</f>
        <v>323</v>
      </c>
      <c r="AS66" s="61">
        <f>IF(OR(historie[[#This Row],[Tyčka]]&lt;b_8_m,historie[[#This Row],[Tyčka]]=""),0,ROUNDDOWN(a_8_m*(ROUND(historie[[#This Row],[Tyčka]]*VLOOKUP(historie[[#This Row],[Veteran]],Veteran,9,FALSE),0)-b_8_m)^c_8_m,0))</f>
        <v>70</v>
      </c>
      <c r="AT66" s="61">
        <f>IF(OR(historie[[#This Row],[Oštěp]]&lt;b_9_m,historie[[#This Row],[Oštěp]]=""),0,ROUNDDOWN(a_9_m*(FLOOR(historie[[#This Row],[Oštěp]]*VLOOKUP(historie[[#This Row],[Veteran]],Veteran,10,FALSE),0.01)-b_9_m)^c_9_m,0))</f>
        <v>207</v>
      </c>
      <c r="AU66" s="61">
        <f>IF(OR(historie[[#This Row],[1500m]]*24*60*60&gt;b_10_m,historie[[#This Row],[1500m]]=""),0,ROUNDDOWN(a_10_m*(b_10_m-historie[[#This Row],[1500m]]*VLOOKUP(historie[[#This Row],[Veteran]],Veteran,11,FALSE)*24*60*60)^c_10_m,0))</f>
        <v>351</v>
      </c>
      <c r="AV66" s="80">
        <f t="shared" ref="AV66:AV129" si="1">SUM(AL66:AU66)</f>
        <v>2985</v>
      </c>
      <c r="AW66" s="62">
        <f t="array" ref="AW66">MAX(IF(historie[[Jméno a příjmení]:[Jméno a příjmení]]=A66,historie[[100m_body_v]:[100m_body_v]]))
+MAX(IF(historie[[Jméno a příjmení]:[Jméno a příjmení]]=A66,historie[[dálka_body_v]:[dálka_body_v]]))
+MAX(IF(historie[[Jméno a příjmení]:[Jméno a příjmení]]=A66,historie[[koule_body_v]:[koule_body_v]]))
+MAX(IF(historie[[Jméno a příjmení]:[Jméno a příjmení]]=A66,historie[[výška_body_v]:[výška_body_v]]))
+MAX(IF(historie[[Jméno a příjmení]:[Jméno a příjmení]]=A66,historie[[400m_body_v]:[400m_body_v]]))
+MAX(IF(historie[[Jméno a příjmení]:[Jméno a příjmení]]=A66,historie[[překážky_body_v]:[překážky_body_v]]))
+MAX(IF(historie[[Jméno a příjmení]:[Jméno a příjmení]]=A66,historie[[disk_body_v]:[disk_body_v]]))
+MAX(IF(historie[[Jméno a příjmení]:[Jméno a příjmení]]=A66,historie[[tyčka_body_v]:[tyčka_body_v]]))
+MAX(IF(historie[[Jméno a příjmení]:[Jméno a příjmení]]=A66,historie[[oštěp_body_v]:[oštěp_body_v]]))
+MAX(IF(historie[[Jméno a příjmení]:[Jméno a příjmení]]=A66,historie[[1500m_body_v]:[1500m_body_v]]))</f>
        <v>4154</v>
      </c>
    </row>
    <row r="67" spans="1:49" x14ac:dyDescent="0.2">
      <c r="A67" s="56" t="s">
        <v>87</v>
      </c>
      <c r="B67" s="56">
        <v>1980</v>
      </c>
      <c r="C67" s="57">
        <v>12.25</v>
      </c>
      <c r="D67" s="58">
        <v>558</v>
      </c>
      <c r="E67" s="59">
        <v>513</v>
      </c>
      <c r="F67" s="58">
        <v>407</v>
      </c>
      <c r="G67" s="57">
        <v>9.41</v>
      </c>
      <c r="H67" s="58">
        <v>450</v>
      </c>
      <c r="I67" s="63">
        <v>125</v>
      </c>
      <c r="J67" s="58">
        <v>218</v>
      </c>
      <c r="K67" s="57">
        <v>60.62</v>
      </c>
      <c r="L67" s="58">
        <v>388</v>
      </c>
      <c r="M67" s="57"/>
      <c r="N67" s="58">
        <v>0</v>
      </c>
      <c r="O67" s="57">
        <v>23.86</v>
      </c>
      <c r="P67" s="58">
        <v>345</v>
      </c>
      <c r="Q67" s="63">
        <v>150</v>
      </c>
      <c r="R67" s="58">
        <v>54</v>
      </c>
      <c r="S67" s="57">
        <v>24.08</v>
      </c>
      <c r="T67" s="58">
        <v>217</v>
      </c>
      <c r="U67" s="60">
        <v>3.9930555555555561E-3</v>
      </c>
      <c r="V67" s="58">
        <v>328</v>
      </c>
      <c r="W67" s="74">
        <v>2965</v>
      </c>
      <c r="X67" s="83">
        <v>2007</v>
      </c>
      <c r="Y67" s="77">
        <f>IF(historie[[#This Row],[Ročník]]&lt;&gt;0,historie[[#This Row],[Rok]]-historie[[#This Row],[Ročník]],"")</f>
        <v>27</v>
      </c>
      <c r="Z67" s="80">
        <f>IF(AND(historie[[#This Row],[Ročník]]&lt;&gt;"",FLOOR(historie[[#This Row],[Rok]]-historie[[#This Row],[Ročník]],5)&gt;=35),FLOOR(historie[[#This Row],[Rok]]-historie[[#This Row],[Ročník]],5),0)</f>
        <v>0</v>
      </c>
      <c r="AA67" s="61">
        <f>IF(OR(historie[[#This Row],[100m]]&gt;b_1_m-k_1_m*měření,historie[[#This Row],[100m]]=""),0,ROUNDDOWN(a_1_m*(b_1_m-k_1_m*měření-historie[[#This Row],[100m]])^c_1_m,0))</f>
        <v>558</v>
      </c>
      <c r="AB67" s="61">
        <f>IF(OR(historie[[#This Row],[Dálka]]&lt;b_2_m,historie[[#This Row],[Dálka]]=""),0,ROUNDDOWN(a_2_m*(historie[[#This Row],[Dálka]]-b_2_m)^c_2_m,0))</f>
        <v>407</v>
      </c>
      <c r="AC67" s="61">
        <f>IF(OR(historie[[#This Row],[Koule]]&lt;b_3_m,historie[[#This Row],[Koule]]=""),0,ROUNDDOWN(a_3_m*(historie[[#This Row],[Koule]]-b_3_m)^c_3_m,0))</f>
        <v>450</v>
      </c>
      <c r="AD67" s="61">
        <f>IF(OR(historie[[#This Row],[Výška]]&lt;b_4_m,historie[[#This Row],[Výška]]=""),0,ROUNDDOWN(a_4_m*(historie[[#This Row],[Výška]]-b_4_m)^c_4_m,0))</f>
        <v>218</v>
      </c>
      <c r="AE67" s="61">
        <f>IF(OR(historie[[#This Row],[400m]]&gt;b_5_m-k_5_m*měření,historie[[#This Row],[400m]]=""),0,ROUNDDOWN(a_5_m*(b_5_m-k_5_m*měření-historie[[#This Row],[400m]])^c_5_m,0))</f>
        <v>388</v>
      </c>
      <c r="AF67" s="61">
        <f>IF(OR(historie[[#This Row],[Překážky]]&gt;b_6_m-k_6_m*měření,historie[[#This Row],[Překážky]]=""),0,ROUNDDOWN(a_6_m*(b_6_m-k_6_m*měření-historie[[#This Row],[Překážky]])^c_6_m,0))</f>
        <v>0</v>
      </c>
      <c r="AG67" s="61">
        <f>IF(OR(historie[[#This Row],[Disk]]&lt;b_7_m,historie[[#This Row],[Disk]]=""),0,ROUNDDOWN(a_7_m*(historie[[#This Row],[Disk]]-b_7_m)^c_7_m,0))</f>
        <v>345</v>
      </c>
      <c r="AH67" s="61">
        <f>IF(OR(historie[[#This Row],[Tyčka]]&lt;b_8_m,historie[[#This Row],[Tyčka]]=""),0,ROUNDDOWN(a_8_m*(historie[[#This Row],[Tyčka]]-b_8_m)^c_8_m,0))</f>
        <v>54</v>
      </c>
      <c r="AI67" s="61">
        <f>IF(OR(historie[[#This Row],[Oštěp]]&lt;b_9_m,historie[[#This Row],[Oštěp]]=""),0,ROUNDDOWN(a_9_m*(historie[[#This Row],[Oštěp]]-b_9_m)^c_9_m,0))</f>
        <v>217</v>
      </c>
      <c r="AJ67" s="61">
        <f>IF(OR(historie[[#This Row],[1500m]]*24*60*60&gt;b_10_m,historie[[#This Row],[1500m]]=""),0,ROUNDDOWN(a_10_m*(b_10_m-historie[[#This Row],[1500m]]*24*60*60)^c_10_m,0))</f>
        <v>329</v>
      </c>
      <c r="AK6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2966</v>
      </c>
      <c r="AL6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558</v>
      </c>
      <c r="AM67" s="61">
        <f>IF(OR(historie[[#This Row],[Dálka]]&lt;b_2_m,historie[[#This Row],[Dálka]]=""),0,ROUNDDOWN(a_2_m*(ROUND(historie[[#This Row],[Dálka]]*VLOOKUP(historie[[#This Row],[Veteran]],Veteran,3,FALSE),0)-b_2_m)^c_2_m,0))</f>
        <v>407</v>
      </c>
      <c r="AN67" s="61">
        <f>IF(OR(historie[[#This Row],[Koule]]&lt;b_3_m,historie[[#This Row],[Koule]]=""),0,ROUNDDOWN(a_3_m*(FLOOR(historie[[#This Row],[Koule]]*VLOOKUP(historie[[#This Row],[Veteran]],Veteran,4,FALSE),0.01)-b_3_m)^c_3_m,0))</f>
        <v>450</v>
      </c>
      <c r="AO67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6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388</v>
      </c>
      <c r="AQ6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67" s="61">
        <f>IF(OR(historie[[#This Row],[Disk]]&lt;b_7_m,historie[[#This Row],[Disk]]=""),0,ROUNDDOWN(a_7_m*(FLOOR(historie[[#This Row],[Disk]]*VLOOKUP(historie[[#This Row],[Veteran]],Veteran,8,FALSE),0.01)-b_7_m)^c_7_m,0))</f>
        <v>345</v>
      </c>
      <c r="AS67" s="61">
        <f>IF(OR(historie[[#This Row],[Tyčka]]&lt;b_8_m,historie[[#This Row],[Tyčka]]=""),0,ROUNDDOWN(a_8_m*(ROUND(historie[[#This Row],[Tyčka]]*VLOOKUP(historie[[#This Row],[Veteran]],Veteran,9,FALSE),0)-b_8_m)^c_8_m,0))</f>
        <v>54</v>
      </c>
      <c r="AT67" s="61">
        <f>IF(OR(historie[[#This Row],[Oštěp]]&lt;b_9_m,historie[[#This Row],[Oštěp]]=""),0,ROUNDDOWN(a_9_m*(FLOOR(historie[[#This Row],[Oštěp]]*VLOOKUP(historie[[#This Row],[Veteran]],Veteran,10,FALSE),0.01)-b_9_m)^c_9_m,0))</f>
        <v>217</v>
      </c>
      <c r="AU67" s="61">
        <f>IF(OR(historie[[#This Row],[1500m]]*24*60*60&gt;b_10_m,historie[[#This Row],[1500m]]=""),0,ROUNDDOWN(a_10_m*(b_10_m-historie[[#This Row],[1500m]]*VLOOKUP(historie[[#This Row],[Veteran]],Veteran,11,FALSE)*24*60*60)^c_10_m,0))</f>
        <v>329</v>
      </c>
      <c r="AV67" s="80">
        <f t="shared" si="1"/>
        <v>2966</v>
      </c>
      <c r="AW67" s="62">
        <f t="array" ref="AW67">MAX(IF(historie[[Jméno a příjmení]:[Jméno a příjmení]]=A67,historie[[100m_body_v]:[100m_body_v]]))
+MAX(IF(historie[[Jméno a příjmení]:[Jméno a příjmení]]=A67,historie[[dálka_body_v]:[dálka_body_v]]))
+MAX(IF(historie[[Jméno a příjmení]:[Jméno a příjmení]]=A67,historie[[koule_body_v]:[koule_body_v]]))
+MAX(IF(historie[[Jméno a příjmení]:[Jméno a příjmení]]=A67,historie[[výška_body_v]:[výška_body_v]]))
+MAX(IF(historie[[Jméno a příjmení]:[Jméno a příjmení]]=A67,historie[[400m_body_v]:[400m_body_v]]))
+MAX(IF(historie[[Jméno a příjmení]:[Jméno a příjmení]]=A67,historie[[překážky_body_v]:[překážky_body_v]]))
+MAX(IF(historie[[Jméno a příjmení]:[Jméno a příjmení]]=A67,historie[[disk_body_v]:[disk_body_v]]))
+MAX(IF(historie[[Jméno a příjmení]:[Jméno a příjmení]]=A67,historie[[tyčka_body_v]:[tyčka_body_v]]))
+MAX(IF(historie[[Jméno a příjmení]:[Jméno a příjmení]]=A67,historie[[oštěp_body_v]:[oštěp_body_v]]))
+MAX(IF(historie[[Jméno a příjmení]:[Jméno a příjmení]]=A67,historie[[1500m_body_v]:[1500m_body_v]]))</f>
        <v>4154</v>
      </c>
    </row>
    <row r="68" spans="1:49" x14ac:dyDescent="0.2">
      <c r="A68" s="56" t="s">
        <v>87</v>
      </c>
      <c r="B68" s="56">
        <v>1980</v>
      </c>
      <c r="C68" s="57">
        <v>12.84</v>
      </c>
      <c r="D68" s="58">
        <v>454</v>
      </c>
      <c r="E68" s="59">
        <v>474</v>
      </c>
      <c r="F68" s="58">
        <v>333</v>
      </c>
      <c r="G68" s="57">
        <v>8.58</v>
      </c>
      <c r="H68" s="58">
        <v>401</v>
      </c>
      <c r="I68" s="63">
        <v>125</v>
      </c>
      <c r="J68" s="58">
        <v>218</v>
      </c>
      <c r="K68" s="57">
        <v>62.28</v>
      </c>
      <c r="L68" s="58">
        <v>335</v>
      </c>
      <c r="M68" s="57"/>
      <c r="N68" s="58">
        <v>0</v>
      </c>
      <c r="O68" s="57">
        <v>24.87</v>
      </c>
      <c r="P68" s="58">
        <v>365</v>
      </c>
      <c r="Q68" s="63"/>
      <c r="R68" s="58">
        <v>0</v>
      </c>
      <c r="S68" s="57">
        <v>24.93</v>
      </c>
      <c r="T68" s="58">
        <v>229</v>
      </c>
      <c r="U68" s="60">
        <v>4.0624999999999993E-3</v>
      </c>
      <c r="V68" s="58">
        <v>298</v>
      </c>
      <c r="W68" s="74">
        <v>2633</v>
      </c>
      <c r="X68" s="83">
        <v>2006</v>
      </c>
      <c r="Y68" s="77">
        <f>IF(historie[[#This Row],[Ročník]]&lt;&gt;0,historie[[#This Row],[Rok]]-historie[[#This Row],[Ročník]],"")</f>
        <v>26</v>
      </c>
      <c r="Z68" s="80">
        <f>IF(AND(historie[[#This Row],[Ročník]]&lt;&gt;"",FLOOR(historie[[#This Row],[Rok]]-historie[[#This Row],[Ročník]],5)&gt;=35),FLOOR(historie[[#This Row],[Rok]]-historie[[#This Row],[Ročník]],5),0)</f>
        <v>0</v>
      </c>
      <c r="AA68" s="61">
        <f>IF(OR(historie[[#This Row],[100m]]&gt;b_1_m-k_1_m*měření,historie[[#This Row],[100m]]=""),0,ROUNDDOWN(a_1_m*(b_1_m-k_1_m*měření-historie[[#This Row],[100m]])^c_1_m,0))</f>
        <v>454</v>
      </c>
      <c r="AB68" s="61">
        <f>IF(OR(historie[[#This Row],[Dálka]]&lt;b_2_m,historie[[#This Row],[Dálka]]=""),0,ROUNDDOWN(a_2_m*(historie[[#This Row],[Dálka]]-b_2_m)^c_2_m,0))</f>
        <v>333</v>
      </c>
      <c r="AC68" s="61">
        <f>IF(OR(historie[[#This Row],[Koule]]&lt;b_3_m,historie[[#This Row],[Koule]]=""),0,ROUNDDOWN(a_3_m*(historie[[#This Row],[Koule]]-b_3_m)^c_3_m,0))</f>
        <v>401</v>
      </c>
      <c r="AD68" s="61">
        <f>IF(OR(historie[[#This Row],[Výška]]&lt;b_4_m,historie[[#This Row],[Výška]]=""),0,ROUNDDOWN(a_4_m*(historie[[#This Row],[Výška]]-b_4_m)^c_4_m,0))</f>
        <v>218</v>
      </c>
      <c r="AE68" s="61">
        <f>IF(OR(historie[[#This Row],[400m]]&gt;b_5_m-k_5_m*měření,historie[[#This Row],[400m]]=""),0,ROUNDDOWN(a_5_m*(b_5_m-k_5_m*měření-historie[[#This Row],[400m]])^c_5_m,0))</f>
        <v>335</v>
      </c>
      <c r="AF68" s="61">
        <f>IF(OR(historie[[#This Row],[Překážky]]&gt;b_6_m-k_6_m*měření,historie[[#This Row],[Překážky]]=""),0,ROUNDDOWN(a_6_m*(b_6_m-k_6_m*měření-historie[[#This Row],[Překážky]])^c_6_m,0))</f>
        <v>0</v>
      </c>
      <c r="AG68" s="61">
        <f>IF(OR(historie[[#This Row],[Disk]]&lt;b_7_m,historie[[#This Row],[Disk]]=""),0,ROUNDDOWN(a_7_m*(historie[[#This Row],[Disk]]-b_7_m)^c_7_m,0))</f>
        <v>365</v>
      </c>
      <c r="AH68" s="61">
        <f>IF(OR(historie[[#This Row],[Tyčka]]&lt;b_8_m,historie[[#This Row],[Tyčka]]=""),0,ROUNDDOWN(a_8_m*(historie[[#This Row],[Tyčka]]-b_8_m)^c_8_m,0))</f>
        <v>0</v>
      </c>
      <c r="AI68" s="61">
        <f>IF(OR(historie[[#This Row],[Oštěp]]&lt;b_9_m,historie[[#This Row],[Oštěp]]=""),0,ROUNDDOWN(a_9_m*(historie[[#This Row],[Oštěp]]-b_9_m)^c_9_m,0))</f>
        <v>229</v>
      </c>
      <c r="AJ68" s="61">
        <f>IF(OR(historie[[#This Row],[1500m]]*24*60*60&gt;b_10_m,historie[[#This Row],[1500m]]=""),0,ROUNDDOWN(a_10_m*(b_10_m-historie[[#This Row],[1500m]]*24*60*60)^c_10_m,0))</f>
        <v>302</v>
      </c>
      <c r="AK6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2637</v>
      </c>
      <c r="AL6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454</v>
      </c>
      <c r="AM68" s="61">
        <f>IF(OR(historie[[#This Row],[Dálka]]&lt;b_2_m,historie[[#This Row],[Dálka]]=""),0,ROUNDDOWN(a_2_m*(ROUND(historie[[#This Row],[Dálka]]*VLOOKUP(historie[[#This Row],[Veteran]],Veteran,3,FALSE),0)-b_2_m)^c_2_m,0))</f>
        <v>333</v>
      </c>
      <c r="AN68" s="61">
        <f>IF(OR(historie[[#This Row],[Koule]]&lt;b_3_m,historie[[#This Row],[Koule]]=""),0,ROUNDDOWN(a_3_m*(FLOOR(historie[[#This Row],[Koule]]*VLOOKUP(historie[[#This Row],[Veteran]],Veteran,4,FALSE),0.01)-b_3_m)^c_3_m,0))</f>
        <v>401</v>
      </c>
      <c r="AO68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6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335</v>
      </c>
      <c r="AQ6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68" s="61">
        <f>IF(OR(historie[[#This Row],[Disk]]&lt;b_7_m,historie[[#This Row],[Disk]]=""),0,ROUNDDOWN(a_7_m*(FLOOR(historie[[#This Row],[Disk]]*VLOOKUP(historie[[#This Row],[Veteran]],Veteran,8,FALSE),0.01)-b_7_m)^c_7_m,0))</f>
        <v>365</v>
      </c>
      <c r="AS68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68" s="61">
        <f>IF(OR(historie[[#This Row],[Oštěp]]&lt;b_9_m,historie[[#This Row],[Oštěp]]=""),0,ROUNDDOWN(a_9_m*(FLOOR(historie[[#This Row],[Oštěp]]*VLOOKUP(historie[[#This Row],[Veteran]],Veteran,10,FALSE),0.01)-b_9_m)^c_9_m,0))</f>
        <v>229</v>
      </c>
      <c r="AU68" s="61">
        <f>IF(OR(historie[[#This Row],[1500m]]*24*60*60&gt;b_10_m,historie[[#This Row],[1500m]]=""),0,ROUNDDOWN(a_10_m*(b_10_m-historie[[#This Row],[1500m]]*VLOOKUP(historie[[#This Row],[Veteran]],Veteran,11,FALSE)*24*60*60)^c_10_m,0))</f>
        <v>302</v>
      </c>
      <c r="AV68" s="80">
        <f t="shared" si="1"/>
        <v>2637</v>
      </c>
      <c r="AW68" s="62">
        <f t="array" ref="AW68">MAX(IF(historie[[Jméno a příjmení]:[Jméno a příjmení]]=A68,historie[[100m_body_v]:[100m_body_v]]))
+MAX(IF(historie[[Jméno a příjmení]:[Jméno a příjmení]]=A68,historie[[dálka_body_v]:[dálka_body_v]]))
+MAX(IF(historie[[Jméno a příjmení]:[Jméno a příjmení]]=A68,historie[[koule_body_v]:[koule_body_v]]))
+MAX(IF(historie[[Jméno a příjmení]:[Jméno a příjmení]]=A68,historie[[výška_body_v]:[výška_body_v]]))
+MAX(IF(historie[[Jméno a příjmení]:[Jméno a příjmení]]=A68,historie[[400m_body_v]:[400m_body_v]]))
+MAX(IF(historie[[Jméno a příjmení]:[Jméno a příjmení]]=A68,historie[[překážky_body_v]:[překážky_body_v]]))
+MAX(IF(historie[[Jméno a příjmení]:[Jméno a příjmení]]=A68,historie[[disk_body_v]:[disk_body_v]]))
+MAX(IF(historie[[Jméno a příjmení]:[Jméno a příjmení]]=A68,historie[[tyčka_body_v]:[tyčka_body_v]]))
+MAX(IF(historie[[Jméno a příjmení]:[Jméno a příjmení]]=A68,historie[[oštěp_body_v]:[oštěp_body_v]]))
+MAX(IF(historie[[Jméno a příjmení]:[Jméno a příjmení]]=A68,historie[[1500m_body_v]:[1500m_body_v]]))</f>
        <v>4154</v>
      </c>
    </row>
    <row r="69" spans="1:49" x14ac:dyDescent="0.2">
      <c r="A69" s="56" t="s">
        <v>87</v>
      </c>
      <c r="B69" s="56">
        <v>1980</v>
      </c>
      <c r="C69" s="57">
        <v>12.19</v>
      </c>
      <c r="D69" s="58" t="s">
        <v>125</v>
      </c>
      <c r="E69" s="59">
        <v>507</v>
      </c>
      <c r="F69" s="58">
        <v>396</v>
      </c>
      <c r="G69" s="57">
        <v>8.76</v>
      </c>
      <c r="H69" s="58">
        <v>411</v>
      </c>
      <c r="I69" s="59">
        <v>150</v>
      </c>
      <c r="J69" s="58">
        <v>389</v>
      </c>
      <c r="K69" s="57">
        <v>57.8</v>
      </c>
      <c r="L69" s="58">
        <v>464</v>
      </c>
      <c r="M69" s="57">
        <v>21.87</v>
      </c>
      <c r="N69" s="58">
        <v>202</v>
      </c>
      <c r="O69" s="57">
        <v>23.16</v>
      </c>
      <c r="P69" s="58">
        <v>332</v>
      </c>
      <c r="Q69" s="59">
        <v>200</v>
      </c>
      <c r="R69" s="58">
        <v>140</v>
      </c>
      <c r="S69" s="57">
        <v>24.33</v>
      </c>
      <c r="T69" s="58">
        <v>220</v>
      </c>
      <c r="U69" s="60">
        <v>3.6689814814814814E-3</v>
      </c>
      <c r="V69" s="58">
        <v>466</v>
      </c>
      <c r="W69" s="74">
        <v>3609</v>
      </c>
      <c r="X69" s="83">
        <v>2003</v>
      </c>
      <c r="Y69" s="77">
        <f>IF(historie[[#This Row],[Ročník]]&lt;&gt;0,historie[[#This Row],[Rok]]-historie[[#This Row],[Ročník]],"")</f>
        <v>23</v>
      </c>
      <c r="Z69" s="80">
        <f>IF(AND(historie[[#This Row],[Ročník]]&lt;&gt;"",FLOOR(historie[[#This Row],[Rok]]-historie[[#This Row],[Ročník]],5)&gt;=35),FLOOR(historie[[#This Row],[Rok]]-historie[[#This Row],[Ročník]],5),0)</f>
        <v>0</v>
      </c>
      <c r="AA69" s="61">
        <f>IF(OR(historie[[#This Row],[100m]]&gt;b_1_m-k_1_m*měření,historie[[#This Row],[100m]]=""),0,ROUNDDOWN(a_1_m*(b_1_m-k_1_m*měření-historie[[#This Row],[100m]])^c_1_m,0))</f>
        <v>569</v>
      </c>
      <c r="AB69" s="61">
        <f>IF(OR(historie[[#This Row],[Dálka]]&lt;b_2_m,historie[[#This Row],[Dálka]]=""),0,ROUNDDOWN(a_2_m*(historie[[#This Row],[Dálka]]-b_2_m)^c_2_m,0))</f>
        <v>396</v>
      </c>
      <c r="AC69" s="61">
        <f>IF(OR(historie[[#This Row],[Koule]]&lt;b_3_m,historie[[#This Row],[Koule]]=""),0,ROUNDDOWN(a_3_m*(historie[[#This Row],[Koule]]-b_3_m)^c_3_m,0))</f>
        <v>411</v>
      </c>
      <c r="AD69" s="61">
        <f>IF(OR(historie[[#This Row],[Výška]]&lt;b_4_m,historie[[#This Row],[Výška]]=""),0,ROUNDDOWN(a_4_m*(historie[[#This Row],[Výška]]-b_4_m)^c_4_m,0))</f>
        <v>389</v>
      </c>
      <c r="AE69" s="61">
        <f>IF(OR(historie[[#This Row],[400m]]&gt;b_5_m-k_5_m*měření,historie[[#This Row],[400m]]=""),0,ROUNDDOWN(a_5_m*(b_5_m-k_5_m*měření-historie[[#This Row],[400m]])^c_5_m,0))</f>
        <v>486</v>
      </c>
      <c r="AF69" s="61">
        <f>IF(OR(historie[[#This Row],[Překážky]]&gt;b_6_m-k_6_m*měření,historie[[#This Row],[Překážky]]=""),0,ROUNDDOWN(a_6_m*(b_6_m-k_6_m*měření-historie[[#This Row],[Překážky]])^c_6_m,0))</f>
        <v>202</v>
      </c>
      <c r="AG69" s="61">
        <f>IF(OR(historie[[#This Row],[Disk]]&lt;b_7_m,historie[[#This Row],[Disk]]=""),0,ROUNDDOWN(a_7_m*(historie[[#This Row],[Disk]]-b_7_m)^c_7_m,0))</f>
        <v>332</v>
      </c>
      <c r="AH69" s="61">
        <f>IF(OR(historie[[#This Row],[Tyčka]]&lt;b_8_m,historie[[#This Row],[Tyčka]]=""),0,ROUNDDOWN(a_8_m*(historie[[#This Row],[Tyčka]]-b_8_m)^c_8_m,0))</f>
        <v>140</v>
      </c>
      <c r="AI69" s="61">
        <f>IF(OR(historie[[#This Row],[Oštěp]]&lt;b_9_m,historie[[#This Row],[Oštěp]]=""),0,ROUNDDOWN(a_9_m*(historie[[#This Row],[Oštěp]]-b_9_m)^c_9_m,0))</f>
        <v>220</v>
      </c>
      <c r="AJ69" s="61">
        <f>IF(OR(historie[[#This Row],[1500m]]*24*60*60&gt;b_10_m,historie[[#This Row],[1500m]]=""),0,ROUNDDOWN(a_10_m*(b_10_m-historie[[#This Row],[1500m]]*24*60*60)^c_10_m,0))</f>
        <v>466</v>
      </c>
      <c r="AK6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3611</v>
      </c>
      <c r="AL6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569</v>
      </c>
      <c r="AM69" s="61">
        <f>IF(OR(historie[[#This Row],[Dálka]]&lt;b_2_m,historie[[#This Row],[Dálka]]=""),0,ROUNDDOWN(a_2_m*(ROUND(historie[[#This Row],[Dálka]]*VLOOKUP(historie[[#This Row],[Veteran]],Veteran,3,FALSE),0)-b_2_m)^c_2_m,0))</f>
        <v>396</v>
      </c>
      <c r="AN69" s="61">
        <f>IF(OR(historie[[#This Row],[Koule]]&lt;b_3_m,historie[[#This Row],[Koule]]=""),0,ROUNDDOWN(a_3_m*(FLOOR(historie[[#This Row],[Koule]]*VLOOKUP(historie[[#This Row],[Veteran]],Veteran,4,FALSE),0.01)-b_3_m)^c_3_m,0))</f>
        <v>411</v>
      </c>
      <c r="AO69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6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486</v>
      </c>
      <c r="AQ6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202</v>
      </c>
      <c r="AR69" s="61">
        <f>IF(OR(historie[[#This Row],[Disk]]&lt;b_7_m,historie[[#This Row],[Disk]]=""),0,ROUNDDOWN(a_7_m*(FLOOR(historie[[#This Row],[Disk]]*VLOOKUP(historie[[#This Row],[Veteran]],Veteran,8,FALSE),0.01)-b_7_m)^c_7_m,0))</f>
        <v>332</v>
      </c>
      <c r="AS69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69" s="61">
        <f>IF(OR(historie[[#This Row],[Oštěp]]&lt;b_9_m,historie[[#This Row],[Oštěp]]=""),0,ROUNDDOWN(a_9_m*(FLOOR(historie[[#This Row],[Oštěp]]*VLOOKUP(historie[[#This Row],[Veteran]],Veteran,10,FALSE),0.01)-b_9_m)^c_9_m,0))</f>
        <v>220</v>
      </c>
      <c r="AU69" s="61">
        <f>IF(OR(historie[[#This Row],[1500m]]*24*60*60&gt;b_10_m,historie[[#This Row],[1500m]]=""),0,ROUNDDOWN(a_10_m*(b_10_m-historie[[#This Row],[1500m]]*VLOOKUP(historie[[#This Row],[Veteran]],Veteran,11,FALSE)*24*60*60)^c_10_m,0))</f>
        <v>466</v>
      </c>
      <c r="AV69" s="80">
        <f t="shared" si="1"/>
        <v>3611</v>
      </c>
      <c r="AW69" s="62">
        <f t="array" ref="AW69">MAX(IF(historie[[Jméno a příjmení]:[Jméno a příjmení]]=A69,historie[[100m_body_v]:[100m_body_v]]))
+MAX(IF(historie[[Jméno a příjmení]:[Jméno a příjmení]]=A69,historie[[dálka_body_v]:[dálka_body_v]]))
+MAX(IF(historie[[Jméno a příjmení]:[Jméno a příjmení]]=A69,historie[[koule_body_v]:[koule_body_v]]))
+MAX(IF(historie[[Jméno a příjmení]:[Jméno a příjmení]]=A69,historie[[výška_body_v]:[výška_body_v]]))
+MAX(IF(historie[[Jméno a příjmení]:[Jméno a příjmení]]=A69,historie[[400m_body_v]:[400m_body_v]]))
+MAX(IF(historie[[Jméno a příjmení]:[Jméno a příjmení]]=A69,historie[[překážky_body_v]:[překážky_body_v]]))
+MAX(IF(historie[[Jméno a příjmení]:[Jméno a příjmení]]=A69,historie[[disk_body_v]:[disk_body_v]]))
+MAX(IF(historie[[Jméno a příjmení]:[Jméno a příjmení]]=A69,historie[[tyčka_body_v]:[tyčka_body_v]]))
+MAX(IF(historie[[Jméno a příjmení]:[Jméno a příjmení]]=A69,historie[[oštěp_body_v]:[oštěp_body_v]]))
+MAX(IF(historie[[Jméno a příjmení]:[Jméno a příjmení]]=A69,historie[[1500m_body_v]:[1500m_body_v]]))</f>
        <v>4154</v>
      </c>
    </row>
    <row r="70" spans="1:49" x14ac:dyDescent="0.2">
      <c r="A70" s="56" t="s">
        <v>87</v>
      </c>
      <c r="B70" s="56">
        <v>1980</v>
      </c>
      <c r="C70" s="57">
        <v>12.13</v>
      </c>
      <c r="D70" s="58">
        <v>567</v>
      </c>
      <c r="E70" s="59">
        <v>569</v>
      </c>
      <c r="F70" s="58">
        <v>521</v>
      </c>
      <c r="G70" s="57">
        <v>9.1</v>
      </c>
      <c r="H70" s="58">
        <v>432</v>
      </c>
      <c r="I70" s="59">
        <v>165</v>
      </c>
      <c r="J70" s="58">
        <v>504</v>
      </c>
      <c r="K70" s="57">
        <v>57.8</v>
      </c>
      <c r="L70" s="58">
        <v>486</v>
      </c>
      <c r="M70" s="57">
        <v>22.75</v>
      </c>
      <c r="N70" s="58">
        <v>149</v>
      </c>
      <c r="O70" s="57">
        <v>21.87</v>
      </c>
      <c r="P70" s="58">
        <v>307</v>
      </c>
      <c r="Q70" s="59">
        <v>180</v>
      </c>
      <c r="R70" s="58">
        <v>103</v>
      </c>
      <c r="S70" s="57">
        <v>25.05</v>
      </c>
      <c r="T70" s="58">
        <v>203</v>
      </c>
      <c r="U70" s="60">
        <v>4.0046296296296297E-3</v>
      </c>
      <c r="V70" s="58">
        <v>324</v>
      </c>
      <c r="W70" s="74">
        <v>3596</v>
      </c>
      <c r="X70" s="83">
        <v>2002</v>
      </c>
      <c r="Y70" s="77">
        <f>IF(historie[[#This Row],[Ročník]]&lt;&gt;0,historie[[#This Row],[Rok]]-historie[[#This Row],[Ročník]],"")</f>
        <v>22</v>
      </c>
      <c r="Z70" s="80">
        <f>IF(AND(historie[[#This Row],[Ročník]]&lt;&gt;"",FLOOR(historie[[#This Row],[Rok]]-historie[[#This Row],[Ročník]],5)&gt;=35),FLOOR(historie[[#This Row],[Rok]]-historie[[#This Row],[Ročník]],5),0)</f>
        <v>0</v>
      </c>
      <c r="AA70" s="61">
        <f>IF(OR(historie[[#This Row],[100m]]&gt;b_1_m-k_1_m*měření,historie[[#This Row],[100m]]=""),0,ROUNDDOWN(a_1_m*(b_1_m-k_1_m*měření-historie[[#This Row],[100m]])^c_1_m,0))</f>
        <v>580</v>
      </c>
      <c r="AB70" s="61">
        <f>IF(OR(historie[[#This Row],[Dálka]]&lt;b_2_m,historie[[#This Row],[Dálka]]=""),0,ROUNDDOWN(a_2_m*(historie[[#This Row],[Dálka]]-b_2_m)^c_2_m,0))</f>
        <v>521</v>
      </c>
      <c r="AC70" s="61">
        <f>IF(OR(historie[[#This Row],[Koule]]&lt;b_3_m,historie[[#This Row],[Koule]]=""),0,ROUNDDOWN(a_3_m*(historie[[#This Row],[Koule]]-b_3_m)^c_3_m,0))</f>
        <v>432</v>
      </c>
      <c r="AD70" s="61">
        <f>IF(OR(historie[[#This Row],[Výška]]&lt;b_4_m,historie[[#This Row],[Výška]]=""),0,ROUNDDOWN(a_4_m*(historie[[#This Row],[Výška]]-b_4_m)^c_4_m,0))</f>
        <v>504</v>
      </c>
      <c r="AE70" s="61">
        <f>IF(OR(historie[[#This Row],[400m]]&gt;b_5_m-k_5_m*měření,historie[[#This Row],[400m]]=""),0,ROUNDDOWN(a_5_m*(b_5_m-k_5_m*měření-historie[[#This Row],[400m]])^c_5_m,0))</f>
        <v>486</v>
      </c>
      <c r="AF70" s="61">
        <f>IF(OR(historie[[#This Row],[Překážky]]&gt;b_6_m-k_6_m*měření,historie[[#This Row],[Překážky]]=""),0,ROUNDDOWN(a_6_m*(b_6_m-k_6_m*měření-historie[[#This Row],[Překážky]])^c_6_m,0))</f>
        <v>152</v>
      </c>
      <c r="AG70" s="61">
        <f>IF(OR(historie[[#This Row],[Disk]]&lt;b_7_m,historie[[#This Row],[Disk]]=""),0,ROUNDDOWN(a_7_m*(historie[[#This Row],[Disk]]-b_7_m)^c_7_m,0))</f>
        <v>307</v>
      </c>
      <c r="AH70" s="61">
        <f>IF(OR(historie[[#This Row],[Tyčka]]&lt;b_8_m,historie[[#This Row],[Tyčka]]=""),0,ROUNDDOWN(a_8_m*(historie[[#This Row],[Tyčka]]-b_8_m)^c_8_m,0))</f>
        <v>103</v>
      </c>
      <c r="AI70" s="61">
        <f>IF(OR(historie[[#This Row],[Oštěp]]&lt;b_9_m,historie[[#This Row],[Oštěp]]=""),0,ROUNDDOWN(a_9_m*(historie[[#This Row],[Oštěp]]-b_9_m)^c_9_m,0))</f>
        <v>230</v>
      </c>
      <c r="AJ70" s="61">
        <f>IF(OR(historie[[#This Row],[1500m]]*24*60*60&gt;b_10_m,historie[[#This Row],[1500m]]=""),0,ROUNDDOWN(a_10_m*(b_10_m-historie[[#This Row],[1500m]]*24*60*60)^c_10_m,0))</f>
        <v>324</v>
      </c>
      <c r="AK7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3639</v>
      </c>
      <c r="AL7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580</v>
      </c>
      <c r="AM70" s="61">
        <f>IF(OR(historie[[#This Row],[Dálka]]&lt;b_2_m,historie[[#This Row],[Dálka]]=""),0,ROUNDDOWN(a_2_m*(ROUND(historie[[#This Row],[Dálka]]*VLOOKUP(historie[[#This Row],[Veteran]],Veteran,3,FALSE),0)-b_2_m)^c_2_m,0))</f>
        <v>521</v>
      </c>
      <c r="AN70" s="61">
        <f>IF(OR(historie[[#This Row],[Koule]]&lt;b_3_m,historie[[#This Row],[Koule]]=""),0,ROUNDDOWN(a_3_m*(FLOOR(historie[[#This Row],[Koule]]*VLOOKUP(historie[[#This Row],[Veteran]],Veteran,4,FALSE),0.01)-b_3_m)^c_3_m,0))</f>
        <v>432</v>
      </c>
      <c r="AO70" s="61">
        <f>IF(OR(historie[[#This Row],[Výška]]&lt;b_4_m,historie[[#This Row],[Výška]]=""),0,ROUNDDOWN(a_4_m*(ROUND(historie[[#This Row],[Výška]]*VLOOKUP(historie[[#This Row],[Veteran]],Veteran,5,FALSE),0)-b_4_m)^c_4_m,0))</f>
        <v>504</v>
      </c>
      <c r="AP7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486</v>
      </c>
      <c r="AQ7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152</v>
      </c>
      <c r="AR70" s="61">
        <f>IF(OR(historie[[#This Row],[Disk]]&lt;b_7_m,historie[[#This Row],[Disk]]=""),0,ROUNDDOWN(a_7_m*(FLOOR(historie[[#This Row],[Disk]]*VLOOKUP(historie[[#This Row],[Veteran]],Veteran,8,FALSE),0.01)-b_7_m)^c_7_m,0))</f>
        <v>307</v>
      </c>
      <c r="AS70" s="61">
        <f>IF(OR(historie[[#This Row],[Tyčka]]&lt;b_8_m,historie[[#This Row],[Tyčka]]=""),0,ROUNDDOWN(a_8_m*(ROUND(historie[[#This Row],[Tyčka]]*VLOOKUP(historie[[#This Row],[Veteran]],Veteran,9,FALSE),0)-b_8_m)^c_8_m,0))</f>
        <v>103</v>
      </c>
      <c r="AT70" s="61">
        <f>IF(OR(historie[[#This Row],[Oštěp]]&lt;b_9_m,historie[[#This Row],[Oštěp]]=""),0,ROUNDDOWN(a_9_m*(FLOOR(historie[[#This Row],[Oštěp]]*VLOOKUP(historie[[#This Row],[Veteran]],Veteran,10,FALSE),0.01)-b_9_m)^c_9_m,0))</f>
        <v>230</v>
      </c>
      <c r="AU70" s="61">
        <f>IF(OR(historie[[#This Row],[1500m]]*24*60*60&gt;b_10_m,historie[[#This Row],[1500m]]=""),0,ROUNDDOWN(a_10_m*(b_10_m-historie[[#This Row],[1500m]]*VLOOKUP(historie[[#This Row],[Veteran]],Veteran,11,FALSE)*24*60*60)^c_10_m,0))</f>
        <v>324</v>
      </c>
      <c r="AV70" s="80">
        <f t="shared" si="1"/>
        <v>3639</v>
      </c>
      <c r="AW70" s="62">
        <f t="array" ref="AW70">MAX(IF(historie[[Jméno a příjmení]:[Jméno a příjmení]]=A70,historie[[100m_body_v]:[100m_body_v]]))
+MAX(IF(historie[[Jméno a příjmení]:[Jméno a příjmení]]=A70,historie[[dálka_body_v]:[dálka_body_v]]))
+MAX(IF(historie[[Jméno a příjmení]:[Jméno a příjmení]]=A70,historie[[koule_body_v]:[koule_body_v]]))
+MAX(IF(historie[[Jméno a příjmení]:[Jméno a příjmení]]=A70,historie[[výška_body_v]:[výška_body_v]]))
+MAX(IF(historie[[Jméno a příjmení]:[Jméno a příjmení]]=A70,historie[[400m_body_v]:[400m_body_v]]))
+MAX(IF(historie[[Jméno a příjmení]:[Jméno a příjmení]]=A70,historie[[překážky_body_v]:[překážky_body_v]]))
+MAX(IF(historie[[Jméno a příjmení]:[Jméno a příjmení]]=A70,historie[[disk_body_v]:[disk_body_v]]))
+MAX(IF(historie[[Jméno a příjmení]:[Jméno a příjmení]]=A70,historie[[tyčka_body_v]:[tyčka_body_v]]))
+MAX(IF(historie[[Jméno a příjmení]:[Jméno a příjmení]]=A70,historie[[oštěp_body_v]:[oštěp_body_v]]))
+MAX(IF(historie[[Jméno a příjmení]:[Jméno a příjmení]]=A70,historie[[1500m_body_v]:[1500m_body_v]]))</f>
        <v>4154</v>
      </c>
    </row>
    <row r="71" spans="1:49" x14ac:dyDescent="0.2">
      <c r="A71" s="56" t="s">
        <v>87</v>
      </c>
      <c r="B71" s="56">
        <v>1980</v>
      </c>
      <c r="C71" s="57">
        <v>12</v>
      </c>
      <c r="D71" s="58">
        <v>605</v>
      </c>
      <c r="E71" s="59">
        <v>528</v>
      </c>
      <c r="F71" s="58">
        <v>437</v>
      </c>
      <c r="G71" s="57">
        <v>8</v>
      </c>
      <c r="H71" s="58">
        <v>366</v>
      </c>
      <c r="I71" s="59">
        <v>160</v>
      </c>
      <c r="J71" s="58">
        <v>464</v>
      </c>
      <c r="K71" s="57">
        <v>58.3</v>
      </c>
      <c r="L71" s="58">
        <v>468</v>
      </c>
      <c r="M71" s="57">
        <v>20.5</v>
      </c>
      <c r="N71" s="58">
        <v>293</v>
      </c>
      <c r="O71" s="57">
        <v>21.53</v>
      </c>
      <c r="P71" s="58">
        <v>301</v>
      </c>
      <c r="Q71" s="59">
        <v>170</v>
      </c>
      <c r="R71" s="58">
        <v>86</v>
      </c>
      <c r="S71" s="57">
        <v>18.559999999999999</v>
      </c>
      <c r="T71" s="58">
        <v>141</v>
      </c>
      <c r="U71" s="60">
        <v>3.9004629629629632E-3</v>
      </c>
      <c r="V71" s="58">
        <v>366</v>
      </c>
      <c r="W71" s="74">
        <v>3527</v>
      </c>
      <c r="X71" s="83">
        <v>2001</v>
      </c>
      <c r="Y71" s="77">
        <f>IF(historie[[#This Row],[Ročník]]&lt;&gt;0,historie[[#This Row],[Rok]]-historie[[#This Row],[Ročník]],"")</f>
        <v>21</v>
      </c>
      <c r="Z71" s="80">
        <f>IF(AND(historie[[#This Row],[Ročník]]&lt;&gt;"",FLOOR(historie[[#This Row],[Rok]]-historie[[#This Row],[Ročník]],5)&gt;=35),FLOOR(historie[[#This Row],[Rok]]-historie[[#This Row],[Ročník]],5),0)</f>
        <v>0</v>
      </c>
      <c r="AA71" s="61">
        <f>IF(OR(historie[[#This Row],[100m]]&gt;b_1_m-k_1_m*měření,historie[[#This Row],[100m]]=""),0,ROUNDDOWN(a_1_m*(b_1_m-k_1_m*měření-historie[[#This Row],[100m]])^c_1_m,0))</f>
        <v>605</v>
      </c>
      <c r="AB71" s="61">
        <f>IF(OR(historie[[#This Row],[Dálka]]&lt;b_2_m,historie[[#This Row],[Dálka]]=""),0,ROUNDDOWN(a_2_m*(historie[[#This Row],[Dálka]]-b_2_m)^c_2_m,0))</f>
        <v>437</v>
      </c>
      <c r="AC71" s="61">
        <f>IF(OR(historie[[#This Row],[Koule]]&lt;b_3_m,historie[[#This Row],[Koule]]=""),0,ROUNDDOWN(a_3_m*(historie[[#This Row],[Koule]]-b_3_m)^c_3_m,0))</f>
        <v>366</v>
      </c>
      <c r="AD71" s="61">
        <f>IF(OR(historie[[#This Row],[Výška]]&lt;b_4_m,historie[[#This Row],[Výška]]=""),0,ROUNDDOWN(a_4_m*(historie[[#This Row],[Výška]]-b_4_m)^c_4_m,0))</f>
        <v>464</v>
      </c>
      <c r="AE71" s="61">
        <f>IF(OR(historie[[#This Row],[400m]]&gt;b_5_m-k_5_m*měření,historie[[#This Row],[400m]]=""),0,ROUNDDOWN(a_5_m*(b_5_m-k_5_m*měření-historie[[#This Row],[400m]])^c_5_m,0))</f>
        <v>468</v>
      </c>
      <c r="AF71" s="61">
        <f>IF(OR(historie[[#This Row],[Překážky]]&gt;b_6_m-k_6_m*měření,historie[[#This Row],[Překážky]]=""),0,ROUNDDOWN(a_6_m*(b_6_m-k_6_m*měření-historie[[#This Row],[Překážky]])^c_6_m,0))</f>
        <v>293</v>
      </c>
      <c r="AG71" s="61">
        <f>IF(OR(historie[[#This Row],[Disk]]&lt;b_7_m,historie[[#This Row],[Disk]]=""),0,ROUNDDOWN(a_7_m*(historie[[#This Row],[Disk]]-b_7_m)^c_7_m,0))</f>
        <v>301</v>
      </c>
      <c r="AH71" s="61">
        <f>IF(OR(historie[[#This Row],[Tyčka]]&lt;b_8_m,historie[[#This Row],[Tyčka]]=""),0,ROUNDDOWN(a_8_m*(historie[[#This Row],[Tyčka]]-b_8_m)^c_8_m,0))</f>
        <v>86</v>
      </c>
      <c r="AI71" s="61">
        <f>IF(OR(historie[[#This Row],[Oštěp]]&lt;b_9_m,historie[[#This Row],[Oštěp]]=""),0,ROUNDDOWN(a_9_m*(historie[[#This Row],[Oštěp]]-b_9_m)^c_9_m,0))</f>
        <v>142</v>
      </c>
      <c r="AJ71" s="61">
        <f>IF(OR(historie[[#This Row],[1500m]]*24*60*60&gt;b_10_m,historie[[#This Row],[1500m]]=""),0,ROUNDDOWN(a_10_m*(b_10_m-historie[[#This Row],[1500m]]*24*60*60)^c_10_m,0))</f>
        <v>366</v>
      </c>
      <c r="AK7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3528</v>
      </c>
      <c r="AL7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605</v>
      </c>
      <c r="AM71" s="61">
        <f>IF(OR(historie[[#This Row],[Dálka]]&lt;b_2_m,historie[[#This Row],[Dálka]]=""),0,ROUNDDOWN(a_2_m*(ROUND(historie[[#This Row],[Dálka]]*VLOOKUP(historie[[#This Row],[Veteran]],Veteran,3,FALSE),0)-b_2_m)^c_2_m,0))</f>
        <v>437</v>
      </c>
      <c r="AN71" s="61">
        <f>IF(OR(historie[[#This Row],[Koule]]&lt;b_3_m,historie[[#This Row],[Koule]]=""),0,ROUNDDOWN(a_3_m*(FLOOR(historie[[#This Row],[Koule]]*VLOOKUP(historie[[#This Row],[Veteran]],Veteran,4,FALSE),0.01)-b_3_m)^c_3_m,0))</f>
        <v>366</v>
      </c>
      <c r="AO71" s="6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7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468</v>
      </c>
      <c r="AQ7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293</v>
      </c>
      <c r="AR71" s="61">
        <f>IF(OR(historie[[#This Row],[Disk]]&lt;b_7_m,historie[[#This Row],[Disk]]=""),0,ROUNDDOWN(a_7_m*(FLOOR(historie[[#This Row],[Disk]]*VLOOKUP(historie[[#This Row],[Veteran]],Veteran,8,FALSE),0.01)-b_7_m)^c_7_m,0))</f>
        <v>301</v>
      </c>
      <c r="AS71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71" s="61">
        <f>IF(OR(historie[[#This Row],[Oštěp]]&lt;b_9_m,historie[[#This Row],[Oštěp]]=""),0,ROUNDDOWN(a_9_m*(FLOOR(historie[[#This Row],[Oštěp]]*VLOOKUP(historie[[#This Row],[Veteran]],Veteran,10,FALSE),0.01)-b_9_m)^c_9_m,0))</f>
        <v>142</v>
      </c>
      <c r="AU71" s="61">
        <f>IF(OR(historie[[#This Row],[1500m]]*24*60*60&gt;b_10_m,historie[[#This Row],[1500m]]=""),0,ROUNDDOWN(a_10_m*(b_10_m-historie[[#This Row],[1500m]]*VLOOKUP(historie[[#This Row],[Veteran]],Veteran,11,FALSE)*24*60*60)^c_10_m,0))</f>
        <v>366</v>
      </c>
      <c r="AV71" s="80">
        <f t="shared" si="1"/>
        <v>3528</v>
      </c>
      <c r="AW71" s="62">
        <f t="array" ref="AW71">MAX(IF(historie[[Jméno a příjmení]:[Jméno a příjmení]]=A71,historie[[100m_body_v]:[100m_body_v]]))
+MAX(IF(historie[[Jméno a příjmení]:[Jméno a příjmení]]=A71,historie[[dálka_body_v]:[dálka_body_v]]))
+MAX(IF(historie[[Jméno a příjmení]:[Jméno a příjmení]]=A71,historie[[koule_body_v]:[koule_body_v]]))
+MAX(IF(historie[[Jméno a příjmení]:[Jméno a příjmení]]=A71,historie[[výška_body_v]:[výška_body_v]]))
+MAX(IF(historie[[Jméno a příjmení]:[Jméno a příjmení]]=A71,historie[[400m_body_v]:[400m_body_v]]))
+MAX(IF(historie[[Jméno a příjmení]:[Jméno a příjmení]]=A71,historie[[překážky_body_v]:[překážky_body_v]]))
+MAX(IF(historie[[Jméno a příjmení]:[Jméno a příjmení]]=A71,historie[[disk_body_v]:[disk_body_v]]))
+MAX(IF(historie[[Jméno a příjmení]:[Jméno a příjmení]]=A71,historie[[tyčka_body_v]:[tyčka_body_v]]))
+MAX(IF(historie[[Jméno a příjmení]:[Jméno a příjmení]]=A71,historie[[oštěp_body_v]:[oštěp_body_v]]))
+MAX(IF(historie[[Jméno a příjmení]:[Jméno a příjmení]]=A71,historie[[1500m_body_v]:[1500m_body_v]]))</f>
        <v>4154</v>
      </c>
    </row>
    <row r="72" spans="1:49" x14ac:dyDescent="0.2">
      <c r="A72" s="56" t="s">
        <v>87</v>
      </c>
      <c r="B72" s="56">
        <v>1980</v>
      </c>
      <c r="C72" s="57">
        <v>11.9</v>
      </c>
      <c r="D72" s="58">
        <v>624</v>
      </c>
      <c r="E72" s="59">
        <v>533</v>
      </c>
      <c r="F72" s="58">
        <v>447</v>
      </c>
      <c r="G72" s="57">
        <v>8.15</v>
      </c>
      <c r="H72" s="58">
        <v>375</v>
      </c>
      <c r="I72" s="59">
        <v>145</v>
      </c>
      <c r="J72" s="58">
        <v>352</v>
      </c>
      <c r="K72" s="57">
        <v>57.4</v>
      </c>
      <c r="L72" s="58">
        <v>501</v>
      </c>
      <c r="M72" s="57">
        <v>20.399999999999999</v>
      </c>
      <c r="N72" s="58">
        <v>318</v>
      </c>
      <c r="O72" s="57">
        <v>23.5</v>
      </c>
      <c r="P72" s="58">
        <v>338</v>
      </c>
      <c r="Q72" s="59">
        <v>170</v>
      </c>
      <c r="R72" s="58">
        <v>86</v>
      </c>
      <c r="S72" s="57">
        <v>22.86</v>
      </c>
      <c r="T72" s="58">
        <v>200</v>
      </c>
      <c r="U72" s="60">
        <v>3.6574074074074074E-3</v>
      </c>
      <c r="V72" s="58">
        <v>472</v>
      </c>
      <c r="W72" s="74">
        <v>3713</v>
      </c>
      <c r="X72" s="83">
        <v>2000</v>
      </c>
      <c r="Y72" s="77">
        <f>IF(historie[[#This Row],[Ročník]]&lt;&gt;0,historie[[#This Row],[Rok]]-historie[[#This Row],[Ročník]],"")</f>
        <v>20</v>
      </c>
      <c r="Z72" s="80">
        <f>IF(AND(historie[[#This Row],[Ročník]]&lt;&gt;"",FLOOR(historie[[#This Row],[Rok]]-historie[[#This Row],[Ročník]],5)&gt;=35),FLOOR(historie[[#This Row],[Rok]]-historie[[#This Row],[Ročník]],5),0)</f>
        <v>0</v>
      </c>
      <c r="AA72" s="61">
        <f>IF(OR(historie[[#This Row],[100m]]&gt;b_1_m-k_1_m*měření,historie[[#This Row],[100m]]=""),0,ROUNDDOWN(a_1_m*(b_1_m-k_1_m*měření-historie[[#This Row],[100m]])^c_1_m,0))</f>
        <v>624</v>
      </c>
      <c r="AB72" s="61">
        <f>IF(OR(historie[[#This Row],[Dálka]]&lt;b_2_m,historie[[#This Row],[Dálka]]=""),0,ROUNDDOWN(a_2_m*(historie[[#This Row],[Dálka]]-b_2_m)^c_2_m,0))</f>
        <v>447</v>
      </c>
      <c r="AC72" s="61">
        <f>IF(OR(historie[[#This Row],[Koule]]&lt;b_3_m,historie[[#This Row],[Koule]]=""),0,ROUNDDOWN(a_3_m*(historie[[#This Row],[Koule]]-b_3_m)^c_3_m,0))</f>
        <v>375</v>
      </c>
      <c r="AD72" s="61">
        <f>IF(OR(historie[[#This Row],[Výška]]&lt;b_4_m,historie[[#This Row],[Výška]]=""),0,ROUNDDOWN(a_4_m*(historie[[#This Row],[Výška]]-b_4_m)^c_4_m,0))</f>
        <v>352</v>
      </c>
      <c r="AE72" s="61">
        <f>IF(OR(historie[[#This Row],[400m]]&gt;b_5_m-k_5_m*měření,historie[[#This Row],[400m]]=""),0,ROUNDDOWN(a_5_m*(b_5_m-k_5_m*měření-historie[[#This Row],[400m]])^c_5_m,0))</f>
        <v>501</v>
      </c>
      <c r="AF72" s="61">
        <f>IF(OR(historie[[#This Row],[Překážky]]&gt;b_6_m-k_6_m*měření,historie[[#This Row],[Překážky]]=""),0,ROUNDDOWN(a_6_m*(b_6_m-k_6_m*měření-historie[[#This Row],[Překážky]])^c_6_m,0))</f>
        <v>300</v>
      </c>
      <c r="AG72" s="61">
        <f>IF(OR(historie[[#This Row],[Disk]]&lt;b_7_m,historie[[#This Row],[Disk]]=""),0,ROUNDDOWN(a_7_m*(historie[[#This Row],[Disk]]-b_7_m)^c_7_m,0))</f>
        <v>338</v>
      </c>
      <c r="AH72" s="61">
        <f>IF(OR(historie[[#This Row],[Tyčka]]&lt;b_8_m,historie[[#This Row],[Tyčka]]=""),0,ROUNDDOWN(a_8_m*(historie[[#This Row],[Tyčka]]-b_8_m)^c_8_m,0))</f>
        <v>86</v>
      </c>
      <c r="AI72" s="61">
        <f>IF(OR(historie[[#This Row],[Oštěp]]&lt;b_9_m,historie[[#This Row],[Oštěp]]=""),0,ROUNDDOWN(a_9_m*(historie[[#This Row],[Oštěp]]-b_9_m)^c_9_m,0))</f>
        <v>200</v>
      </c>
      <c r="AJ72" s="61">
        <f>IF(OR(historie[[#This Row],[1500m]]*24*60*60&gt;b_10_m,historie[[#This Row],[1500m]]=""),0,ROUNDDOWN(a_10_m*(b_10_m-historie[[#This Row],[1500m]]*24*60*60)^c_10_m,0))</f>
        <v>471</v>
      </c>
      <c r="AK7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3694</v>
      </c>
      <c r="AL7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624</v>
      </c>
      <c r="AM72" s="61">
        <f>IF(OR(historie[[#This Row],[Dálka]]&lt;b_2_m,historie[[#This Row],[Dálka]]=""),0,ROUNDDOWN(a_2_m*(ROUND(historie[[#This Row],[Dálka]]*VLOOKUP(historie[[#This Row],[Veteran]],Veteran,3,FALSE),0)-b_2_m)^c_2_m,0))</f>
        <v>447</v>
      </c>
      <c r="AN72" s="61">
        <f>IF(OR(historie[[#This Row],[Koule]]&lt;b_3_m,historie[[#This Row],[Koule]]=""),0,ROUNDDOWN(a_3_m*(FLOOR(historie[[#This Row],[Koule]]*VLOOKUP(historie[[#This Row],[Veteran]],Veteran,4,FALSE),0.01)-b_3_m)^c_3_m,0))</f>
        <v>375</v>
      </c>
      <c r="AO72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7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501</v>
      </c>
      <c r="AQ7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300</v>
      </c>
      <c r="AR72" s="61">
        <f>IF(OR(historie[[#This Row],[Disk]]&lt;b_7_m,historie[[#This Row],[Disk]]=""),0,ROUNDDOWN(a_7_m*(FLOOR(historie[[#This Row],[Disk]]*VLOOKUP(historie[[#This Row],[Veteran]],Veteran,8,FALSE),0.01)-b_7_m)^c_7_m,0))</f>
        <v>338</v>
      </c>
      <c r="AS72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72" s="61">
        <f>IF(OR(historie[[#This Row],[Oštěp]]&lt;b_9_m,historie[[#This Row],[Oštěp]]=""),0,ROUNDDOWN(a_9_m*(FLOOR(historie[[#This Row],[Oštěp]]*VLOOKUP(historie[[#This Row],[Veteran]],Veteran,10,FALSE),0.01)-b_9_m)^c_9_m,0))</f>
        <v>200</v>
      </c>
      <c r="AU72" s="61">
        <f>IF(OR(historie[[#This Row],[1500m]]*24*60*60&gt;b_10_m,historie[[#This Row],[1500m]]=""),0,ROUNDDOWN(a_10_m*(b_10_m-historie[[#This Row],[1500m]]*VLOOKUP(historie[[#This Row],[Veteran]],Veteran,11,FALSE)*24*60*60)^c_10_m,0))</f>
        <v>471</v>
      </c>
      <c r="AV72" s="80">
        <f t="shared" si="1"/>
        <v>3694</v>
      </c>
      <c r="AW72" s="62">
        <f t="array" ref="AW72">MAX(IF(historie[[Jméno a příjmení]:[Jméno a příjmení]]=A72,historie[[100m_body_v]:[100m_body_v]]))
+MAX(IF(historie[[Jméno a příjmení]:[Jméno a příjmení]]=A72,historie[[dálka_body_v]:[dálka_body_v]]))
+MAX(IF(historie[[Jméno a příjmení]:[Jméno a příjmení]]=A72,historie[[koule_body_v]:[koule_body_v]]))
+MAX(IF(historie[[Jméno a příjmení]:[Jméno a příjmení]]=A72,historie[[výška_body_v]:[výška_body_v]]))
+MAX(IF(historie[[Jméno a příjmení]:[Jméno a příjmení]]=A72,historie[[400m_body_v]:[400m_body_v]]))
+MAX(IF(historie[[Jméno a příjmení]:[Jméno a příjmení]]=A72,historie[[překážky_body_v]:[překážky_body_v]]))
+MAX(IF(historie[[Jméno a příjmení]:[Jméno a příjmení]]=A72,historie[[disk_body_v]:[disk_body_v]]))
+MAX(IF(historie[[Jméno a příjmení]:[Jméno a příjmení]]=A72,historie[[tyčka_body_v]:[tyčka_body_v]]))
+MAX(IF(historie[[Jméno a příjmení]:[Jméno a příjmení]]=A72,historie[[oštěp_body_v]:[oštěp_body_v]]))
+MAX(IF(historie[[Jméno a příjmení]:[Jméno a příjmení]]=A72,historie[[1500m_body_v]:[1500m_body_v]]))</f>
        <v>4154</v>
      </c>
    </row>
    <row r="73" spans="1:49" x14ac:dyDescent="0.2">
      <c r="A73" s="56" t="s">
        <v>87</v>
      </c>
      <c r="B73" s="56">
        <v>1980</v>
      </c>
      <c r="C73" s="57">
        <v>12.02</v>
      </c>
      <c r="D73" s="58">
        <v>647</v>
      </c>
      <c r="E73" s="59">
        <v>492</v>
      </c>
      <c r="F73" s="58">
        <v>367</v>
      </c>
      <c r="G73" s="57">
        <v>7.5</v>
      </c>
      <c r="H73" s="58">
        <v>337</v>
      </c>
      <c r="I73" s="59">
        <v>130</v>
      </c>
      <c r="J73" s="58">
        <v>250</v>
      </c>
      <c r="K73" s="57">
        <v>56.7</v>
      </c>
      <c r="L73" s="58">
        <v>535</v>
      </c>
      <c r="M73" s="57">
        <v>21.25</v>
      </c>
      <c r="N73" s="58">
        <v>257</v>
      </c>
      <c r="O73" s="57">
        <v>15.92</v>
      </c>
      <c r="P73" s="58">
        <v>197</v>
      </c>
      <c r="Q73" s="59">
        <v>195</v>
      </c>
      <c r="R73" s="58">
        <v>130</v>
      </c>
      <c r="S73" s="57">
        <v>21.4</v>
      </c>
      <c r="T73" s="58">
        <v>181</v>
      </c>
      <c r="U73" s="60">
        <v>3.6689814814814814E-3</v>
      </c>
      <c r="V73" s="58">
        <v>466</v>
      </c>
      <c r="W73" s="74">
        <v>3367</v>
      </c>
      <c r="X73" s="83">
        <v>1999</v>
      </c>
      <c r="Y73" s="77">
        <f>IF(historie[[#This Row],[Ročník]]&lt;&gt;0,historie[[#This Row],[Rok]]-historie[[#This Row],[Ročník]],"")</f>
        <v>19</v>
      </c>
      <c r="Z73" s="80">
        <f>IF(AND(historie[[#This Row],[Ročník]]&lt;&gt;"",FLOOR(historie[[#This Row],[Rok]]-historie[[#This Row],[Ročník]],5)&gt;=35),FLOOR(historie[[#This Row],[Rok]]-historie[[#This Row],[Ročník]],5),0)</f>
        <v>0</v>
      </c>
      <c r="AA73" s="61">
        <f>IF(OR(historie[[#This Row],[100m]]&gt;b_1_m-k_1_m*měření,historie[[#This Row],[100m]]=""),0,ROUNDDOWN(a_1_m*(b_1_m-k_1_m*měření-historie[[#This Row],[100m]])^c_1_m,0))</f>
        <v>601</v>
      </c>
      <c r="AB73" s="61">
        <f>IF(OR(historie[[#This Row],[Dálka]]&lt;b_2_m,historie[[#This Row],[Dálka]]=""),0,ROUNDDOWN(a_2_m*(historie[[#This Row],[Dálka]]-b_2_m)^c_2_m,0))</f>
        <v>367</v>
      </c>
      <c r="AC73" s="61">
        <f>IF(OR(historie[[#This Row],[Koule]]&lt;b_3_m,historie[[#This Row],[Koule]]=""),0,ROUNDDOWN(a_3_m*(historie[[#This Row],[Koule]]-b_3_m)^c_3_m,0))</f>
        <v>337</v>
      </c>
      <c r="AD73" s="61">
        <f>IF(OR(historie[[#This Row],[Výška]]&lt;b_4_m,historie[[#This Row],[Výška]]=""),0,ROUNDDOWN(a_4_m*(historie[[#This Row],[Výška]]-b_4_m)^c_4_m,0))</f>
        <v>250</v>
      </c>
      <c r="AE73" s="61">
        <f>IF(OR(historie[[#This Row],[400m]]&gt;b_5_m-k_5_m*měření,historie[[#This Row],[400m]]=""),0,ROUNDDOWN(a_5_m*(b_5_m-k_5_m*měření-historie[[#This Row],[400m]])^c_5_m,0))</f>
        <v>527</v>
      </c>
      <c r="AF73" s="61">
        <f>IF(OR(historie[[#This Row],[Překážky]]&gt;b_6_m-k_6_m*měření,historie[[#This Row],[Překážky]]=""),0,ROUNDDOWN(a_6_m*(b_6_m-k_6_m*měření-historie[[#This Row],[Překážky]])^c_6_m,0))</f>
        <v>241</v>
      </c>
      <c r="AG73" s="61">
        <f>IF(OR(historie[[#This Row],[Disk]]&lt;b_7_m,historie[[#This Row],[Disk]]=""),0,ROUNDDOWN(a_7_m*(historie[[#This Row],[Disk]]-b_7_m)^c_7_m,0))</f>
        <v>197</v>
      </c>
      <c r="AH73" s="61">
        <f>IF(OR(historie[[#This Row],[Tyčka]]&lt;b_8_m,historie[[#This Row],[Tyčka]]=""),0,ROUNDDOWN(a_8_m*(historie[[#This Row],[Tyčka]]-b_8_m)^c_8_m,0))</f>
        <v>130</v>
      </c>
      <c r="AI73" s="61">
        <f>IF(OR(historie[[#This Row],[Oštěp]]&lt;b_9_m,historie[[#This Row],[Oštěp]]=""),0,ROUNDDOWN(a_9_m*(historie[[#This Row],[Oštěp]]-b_9_m)^c_9_m,0))</f>
        <v>180</v>
      </c>
      <c r="AJ73" s="61">
        <f>IF(OR(historie[[#This Row],[1500m]]*24*60*60&gt;b_10_m,historie[[#This Row],[1500m]]=""),0,ROUNDDOWN(a_10_m*(b_10_m-historie[[#This Row],[1500m]]*24*60*60)^c_10_m,0))</f>
        <v>466</v>
      </c>
      <c r="AK7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3296</v>
      </c>
      <c r="AL7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601</v>
      </c>
      <c r="AM73" s="61">
        <f>IF(OR(historie[[#This Row],[Dálka]]&lt;b_2_m,historie[[#This Row],[Dálka]]=""),0,ROUNDDOWN(a_2_m*(ROUND(historie[[#This Row],[Dálka]]*VLOOKUP(historie[[#This Row],[Veteran]],Veteran,3,FALSE),0)-b_2_m)^c_2_m,0))</f>
        <v>367</v>
      </c>
      <c r="AN73" s="61">
        <f>IF(OR(historie[[#This Row],[Koule]]&lt;b_3_m,historie[[#This Row],[Koule]]=""),0,ROUNDDOWN(a_3_m*(FLOOR(historie[[#This Row],[Koule]]*VLOOKUP(historie[[#This Row],[Veteran]],Veteran,4,FALSE),0.01)-b_3_m)^c_3_m,0))</f>
        <v>337</v>
      </c>
      <c r="AO73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7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527</v>
      </c>
      <c r="AQ7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241</v>
      </c>
      <c r="AR73" s="61">
        <f>IF(OR(historie[[#This Row],[Disk]]&lt;b_7_m,historie[[#This Row],[Disk]]=""),0,ROUNDDOWN(a_7_m*(FLOOR(historie[[#This Row],[Disk]]*VLOOKUP(historie[[#This Row],[Veteran]],Veteran,8,FALSE),0.01)-b_7_m)^c_7_m,0))</f>
        <v>197</v>
      </c>
      <c r="AS73" s="61">
        <f>IF(OR(historie[[#This Row],[Tyčka]]&lt;b_8_m,historie[[#This Row],[Tyčka]]=""),0,ROUNDDOWN(a_8_m*(ROUND(historie[[#This Row],[Tyčka]]*VLOOKUP(historie[[#This Row],[Veteran]],Veteran,9,FALSE),0)-b_8_m)^c_8_m,0))</f>
        <v>130</v>
      </c>
      <c r="AT73" s="61">
        <f>IF(OR(historie[[#This Row],[Oštěp]]&lt;b_9_m,historie[[#This Row],[Oštěp]]=""),0,ROUNDDOWN(a_9_m*(FLOOR(historie[[#This Row],[Oštěp]]*VLOOKUP(historie[[#This Row],[Veteran]],Veteran,10,FALSE),0.01)-b_9_m)^c_9_m,0))</f>
        <v>180</v>
      </c>
      <c r="AU73" s="61">
        <f>IF(OR(historie[[#This Row],[1500m]]*24*60*60&gt;b_10_m,historie[[#This Row],[1500m]]=""),0,ROUNDDOWN(a_10_m*(b_10_m-historie[[#This Row],[1500m]]*VLOOKUP(historie[[#This Row],[Veteran]],Veteran,11,FALSE)*24*60*60)^c_10_m,0))</f>
        <v>466</v>
      </c>
      <c r="AV73" s="80">
        <f t="shared" si="1"/>
        <v>3296</v>
      </c>
      <c r="AW73" s="62">
        <f t="array" ref="AW73">MAX(IF(historie[[Jméno a příjmení]:[Jméno a příjmení]]=A73,historie[[100m_body_v]:[100m_body_v]]))
+MAX(IF(historie[[Jméno a příjmení]:[Jméno a příjmení]]=A73,historie[[dálka_body_v]:[dálka_body_v]]))
+MAX(IF(historie[[Jméno a příjmení]:[Jméno a příjmení]]=A73,historie[[koule_body_v]:[koule_body_v]]))
+MAX(IF(historie[[Jméno a příjmení]:[Jméno a příjmení]]=A73,historie[[výška_body_v]:[výška_body_v]]))
+MAX(IF(historie[[Jméno a příjmení]:[Jméno a příjmení]]=A73,historie[[400m_body_v]:[400m_body_v]]))
+MAX(IF(historie[[Jméno a příjmení]:[Jméno a příjmení]]=A73,historie[[překážky_body_v]:[překážky_body_v]]))
+MAX(IF(historie[[Jméno a příjmení]:[Jméno a příjmení]]=A73,historie[[disk_body_v]:[disk_body_v]]))
+MAX(IF(historie[[Jméno a příjmení]:[Jméno a příjmení]]=A73,historie[[tyčka_body_v]:[tyčka_body_v]]))
+MAX(IF(historie[[Jméno a příjmení]:[Jméno a příjmení]]=A73,historie[[oštěp_body_v]:[oštěp_body_v]]))
+MAX(IF(historie[[Jméno a příjmení]:[Jméno a příjmení]]=A73,historie[[1500m_body_v]:[1500m_body_v]]))</f>
        <v>4154</v>
      </c>
    </row>
    <row r="74" spans="1:49" x14ac:dyDescent="0.2">
      <c r="A74" s="56" t="s">
        <v>87</v>
      </c>
      <c r="B74" s="56">
        <v>1980</v>
      </c>
      <c r="C74" s="57">
        <v>12</v>
      </c>
      <c r="D74" s="58">
        <v>651</v>
      </c>
      <c r="E74" s="59">
        <v>485</v>
      </c>
      <c r="F74" s="58">
        <v>354</v>
      </c>
      <c r="G74" s="57">
        <v>7</v>
      </c>
      <c r="H74" s="58">
        <v>307</v>
      </c>
      <c r="I74" s="59">
        <v>155</v>
      </c>
      <c r="J74" s="58">
        <v>426</v>
      </c>
      <c r="K74" s="57">
        <v>58</v>
      </c>
      <c r="L74" s="58">
        <v>484</v>
      </c>
      <c r="M74" s="57">
        <v>20.69</v>
      </c>
      <c r="N74" s="58">
        <v>297</v>
      </c>
      <c r="O74" s="57">
        <v>18.739999999999998</v>
      </c>
      <c r="P74" s="58">
        <v>249</v>
      </c>
      <c r="Q74" s="59">
        <v>170</v>
      </c>
      <c r="R74" s="58">
        <v>86</v>
      </c>
      <c r="S74" s="57">
        <v>21.58</v>
      </c>
      <c r="T74" s="58">
        <v>183</v>
      </c>
      <c r="U74" s="60">
        <v>3.6111111111111114E-3</v>
      </c>
      <c r="V74" s="58">
        <v>494</v>
      </c>
      <c r="W74" s="74">
        <v>3531</v>
      </c>
      <c r="X74" s="83">
        <v>1998</v>
      </c>
      <c r="Y74" s="77">
        <f>IF(historie[[#This Row],[Ročník]]&lt;&gt;0,historie[[#This Row],[Rok]]-historie[[#This Row],[Ročník]],"")</f>
        <v>18</v>
      </c>
      <c r="Z74" s="80">
        <f>IF(AND(historie[[#This Row],[Ročník]]&lt;&gt;"",FLOOR(historie[[#This Row],[Rok]]-historie[[#This Row],[Ročník]],5)&gt;=35),FLOOR(historie[[#This Row],[Rok]]-historie[[#This Row],[Ročník]],5),0)</f>
        <v>0</v>
      </c>
      <c r="AA74" s="61">
        <f>IF(OR(historie[[#This Row],[100m]]&gt;b_1_m-k_1_m*měření,historie[[#This Row],[100m]]=""),0,ROUNDDOWN(a_1_m*(b_1_m-k_1_m*měření-historie[[#This Row],[100m]])^c_1_m,0))</f>
        <v>605</v>
      </c>
      <c r="AB74" s="61">
        <f>IF(OR(historie[[#This Row],[Dálka]]&lt;b_2_m,historie[[#This Row],[Dálka]]=""),0,ROUNDDOWN(a_2_m*(historie[[#This Row],[Dálka]]-b_2_m)^c_2_m,0))</f>
        <v>354</v>
      </c>
      <c r="AC74" s="61">
        <f>IF(OR(historie[[#This Row],[Koule]]&lt;b_3_m,historie[[#This Row],[Koule]]=""),0,ROUNDDOWN(a_3_m*(historie[[#This Row],[Koule]]-b_3_m)^c_3_m,0))</f>
        <v>307</v>
      </c>
      <c r="AD74" s="61">
        <f>IF(OR(historie[[#This Row],[Výška]]&lt;b_4_m,historie[[#This Row],[Výška]]=""),0,ROUNDDOWN(a_4_m*(historie[[#This Row],[Výška]]-b_4_m)^c_4_m,0))</f>
        <v>426</v>
      </c>
      <c r="AE74" s="61">
        <f>IF(OR(historie[[#This Row],[400m]]&gt;b_5_m-k_5_m*měření,historie[[#This Row],[400m]]=""),0,ROUNDDOWN(a_5_m*(b_5_m-k_5_m*měření-historie[[#This Row],[400m]])^c_5_m,0))</f>
        <v>479</v>
      </c>
      <c r="AF74" s="61">
        <f>IF(OR(historie[[#This Row],[Překážky]]&gt;b_6_m-k_6_m*měření,historie[[#This Row],[Překážky]]=""),0,ROUNDDOWN(a_6_m*(b_6_m-k_6_m*měření-historie[[#This Row],[Překážky]])^c_6_m,0))</f>
        <v>279</v>
      </c>
      <c r="AG74" s="61">
        <f>IF(OR(historie[[#This Row],[Disk]]&lt;b_7_m,historie[[#This Row],[Disk]]=""),0,ROUNDDOWN(a_7_m*(historie[[#This Row],[Disk]]-b_7_m)^c_7_m,0))</f>
        <v>249</v>
      </c>
      <c r="AH74" s="61">
        <f>IF(OR(historie[[#This Row],[Tyčka]]&lt;b_8_m,historie[[#This Row],[Tyčka]]=""),0,ROUNDDOWN(a_8_m*(historie[[#This Row],[Tyčka]]-b_8_m)^c_8_m,0))</f>
        <v>86</v>
      </c>
      <c r="AI74" s="61">
        <f>IF(OR(historie[[#This Row],[Oštěp]]&lt;b_9_m,historie[[#This Row],[Oštěp]]=""),0,ROUNDDOWN(a_9_m*(historie[[#This Row],[Oštěp]]-b_9_m)^c_9_m,0))</f>
        <v>183</v>
      </c>
      <c r="AJ74" s="61">
        <f>IF(OR(historie[[#This Row],[1500m]]*24*60*60&gt;b_10_m,historie[[#This Row],[1500m]]=""),0,ROUNDDOWN(a_10_m*(b_10_m-historie[[#This Row],[1500m]]*24*60*60)^c_10_m,0))</f>
        <v>493</v>
      </c>
      <c r="AK7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3461</v>
      </c>
      <c r="AL7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605</v>
      </c>
      <c r="AM74" s="61">
        <f>IF(OR(historie[[#This Row],[Dálka]]&lt;b_2_m,historie[[#This Row],[Dálka]]=""),0,ROUNDDOWN(a_2_m*(ROUND(historie[[#This Row],[Dálka]]*VLOOKUP(historie[[#This Row],[Veteran]],Veteran,3,FALSE),0)-b_2_m)^c_2_m,0))</f>
        <v>354</v>
      </c>
      <c r="AN74" s="61">
        <f>IF(OR(historie[[#This Row],[Koule]]&lt;b_3_m,historie[[#This Row],[Koule]]=""),0,ROUNDDOWN(a_3_m*(FLOOR(historie[[#This Row],[Koule]]*VLOOKUP(historie[[#This Row],[Veteran]],Veteran,4,FALSE),0.01)-b_3_m)^c_3_m,0))</f>
        <v>307</v>
      </c>
      <c r="AO74" s="6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7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479</v>
      </c>
      <c r="AQ7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279</v>
      </c>
      <c r="AR74" s="61">
        <f>IF(OR(historie[[#This Row],[Disk]]&lt;b_7_m,historie[[#This Row],[Disk]]=""),0,ROUNDDOWN(a_7_m*(FLOOR(historie[[#This Row],[Disk]]*VLOOKUP(historie[[#This Row],[Veteran]],Veteran,8,FALSE),0.01)-b_7_m)^c_7_m,0))</f>
        <v>249</v>
      </c>
      <c r="AS74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74" s="61">
        <f>IF(OR(historie[[#This Row],[Oštěp]]&lt;b_9_m,historie[[#This Row],[Oštěp]]=""),0,ROUNDDOWN(a_9_m*(FLOOR(historie[[#This Row],[Oštěp]]*VLOOKUP(historie[[#This Row],[Veteran]],Veteran,10,FALSE),0.01)-b_9_m)^c_9_m,0))</f>
        <v>183</v>
      </c>
      <c r="AU74" s="61">
        <f>IF(OR(historie[[#This Row],[1500m]]*24*60*60&gt;b_10_m,historie[[#This Row],[1500m]]=""),0,ROUNDDOWN(a_10_m*(b_10_m-historie[[#This Row],[1500m]]*VLOOKUP(historie[[#This Row],[Veteran]],Veteran,11,FALSE)*24*60*60)^c_10_m,0))</f>
        <v>493</v>
      </c>
      <c r="AV74" s="80">
        <f t="shared" si="1"/>
        <v>3461</v>
      </c>
      <c r="AW74" s="62">
        <f t="array" ref="AW74">MAX(IF(historie[[Jméno a příjmení]:[Jméno a příjmení]]=A74,historie[[100m_body_v]:[100m_body_v]]))
+MAX(IF(historie[[Jméno a příjmení]:[Jméno a příjmení]]=A74,historie[[dálka_body_v]:[dálka_body_v]]))
+MAX(IF(historie[[Jméno a příjmení]:[Jméno a příjmení]]=A74,historie[[koule_body_v]:[koule_body_v]]))
+MAX(IF(historie[[Jméno a příjmení]:[Jméno a příjmení]]=A74,historie[[výška_body_v]:[výška_body_v]]))
+MAX(IF(historie[[Jméno a příjmení]:[Jméno a příjmení]]=A74,historie[[400m_body_v]:[400m_body_v]]))
+MAX(IF(historie[[Jméno a příjmení]:[Jméno a příjmení]]=A74,historie[[překážky_body_v]:[překážky_body_v]]))
+MAX(IF(historie[[Jméno a příjmení]:[Jméno a příjmení]]=A74,historie[[disk_body_v]:[disk_body_v]]))
+MAX(IF(historie[[Jméno a příjmení]:[Jméno a příjmení]]=A74,historie[[tyčka_body_v]:[tyčka_body_v]]))
+MAX(IF(historie[[Jméno a příjmení]:[Jméno a příjmení]]=A74,historie[[oštěp_body_v]:[oštěp_body_v]]))
+MAX(IF(historie[[Jméno a příjmení]:[Jméno a příjmení]]=A74,historie[[1500m_body_v]:[1500m_body_v]]))</f>
        <v>4154</v>
      </c>
    </row>
    <row r="75" spans="1:49" x14ac:dyDescent="0.2">
      <c r="A75" s="56" t="s">
        <v>87</v>
      </c>
      <c r="B75" s="56">
        <v>1980</v>
      </c>
      <c r="C75" s="57">
        <v>12.04</v>
      </c>
      <c r="D75" s="58">
        <v>643</v>
      </c>
      <c r="E75" s="59">
        <v>519</v>
      </c>
      <c r="F75" s="58">
        <v>419</v>
      </c>
      <c r="G75" s="57">
        <v>7.04</v>
      </c>
      <c r="H75" s="58">
        <v>310</v>
      </c>
      <c r="I75" s="59">
        <v>145</v>
      </c>
      <c r="J75" s="58">
        <v>352</v>
      </c>
      <c r="K75" s="57">
        <v>60.4</v>
      </c>
      <c r="L75" s="58">
        <v>400</v>
      </c>
      <c r="M75" s="57">
        <v>21.57</v>
      </c>
      <c r="N75" s="58">
        <v>236</v>
      </c>
      <c r="O75" s="57">
        <v>21.14</v>
      </c>
      <c r="P75" s="58">
        <v>293</v>
      </c>
      <c r="Q75" s="59">
        <v>190</v>
      </c>
      <c r="R75" s="58">
        <v>121</v>
      </c>
      <c r="S75" s="57">
        <v>18.12</v>
      </c>
      <c r="T75" s="58">
        <v>136</v>
      </c>
      <c r="U75" s="60">
        <v>4.0856481481481481E-3</v>
      </c>
      <c r="V75" s="58">
        <v>294</v>
      </c>
      <c r="W75" s="74">
        <v>3204</v>
      </c>
      <c r="X75" s="83">
        <v>1997</v>
      </c>
      <c r="Y75" s="77">
        <f>IF(historie[[#This Row],[Ročník]]&lt;&gt;0,historie[[#This Row],[Rok]]-historie[[#This Row],[Ročník]],"")</f>
        <v>17</v>
      </c>
      <c r="Z75" s="80">
        <f>IF(AND(historie[[#This Row],[Ročník]]&lt;&gt;"",FLOOR(historie[[#This Row],[Rok]]-historie[[#This Row],[Ročník]],5)&gt;=35),FLOOR(historie[[#This Row],[Rok]]-historie[[#This Row],[Ročník]],5),0)</f>
        <v>0</v>
      </c>
      <c r="AA75" s="61">
        <f>IF(OR(historie[[#This Row],[100m]]&gt;b_1_m-k_1_m*měření,historie[[#This Row],[100m]]=""),0,ROUNDDOWN(a_1_m*(b_1_m-k_1_m*měření-historie[[#This Row],[100m]])^c_1_m,0))</f>
        <v>597</v>
      </c>
      <c r="AB75" s="61">
        <f>IF(OR(historie[[#This Row],[Dálka]]&lt;b_2_m,historie[[#This Row],[Dálka]]=""),0,ROUNDDOWN(a_2_m*(historie[[#This Row],[Dálka]]-b_2_m)^c_2_m,0))</f>
        <v>419</v>
      </c>
      <c r="AC75" s="61">
        <f>IF(OR(historie[[#This Row],[Koule]]&lt;b_3_m,historie[[#This Row],[Koule]]=""),0,ROUNDDOWN(a_3_m*(historie[[#This Row],[Koule]]-b_3_m)^c_3_m,0))</f>
        <v>310</v>
      </c>
      <c r="AD75" s="61">
        <f>IF(OR(historie[[#This Row],[Výška]]&lt;b_4_m,historie[[#This Row],[Výška]]=""),0,ROUNDDOWN(a_4_m*(historie[[#This Row],[Výška]]-b_4_m)^c_4_m,0))</f>
        <v>352</v>
      </c>
      <c r="AE75" s="61">
        <f>IF(OR(historie[[#This Row],[400m]]&gt;b_5_m-k_5_m*měření,historie[[#This Row],[400m]]=""),0,ROUNDDOWN(a_5_m*(b_5_m-k_5_m*měření-historie[[#This Row],[400m]])^c_5_m,0))</f>
        <v>395</v>
      </c>
      <c r="AF75" s="61">
        <f>IF(OR(historie[[#This Row],[Překážky]]&gt;b_6_m-k_6_m*měření,historie[[#This Row],[Překážky]]=""),0,ROUNDDOWN(a_6_m*(b_6_m-k_6_m*měření-historie[[#This Row],[Překážky]])^c_6_m,0))</f>
        <v>220</v>
      </c>
      <c r="AG75" s="61">
        <f>IF(OR(historie[[#This Row],[Disk]]&lt;b_7_m,historie[[#This Row],[Disk]]=""),0,ROUNDDOWN(a_7_m*(historie[[#This Row],[Disk]]-b_7_m)^c_7_m,0))</f>
        <v>293</v>
      </c>
      <c r="AH75" s="61">
        <f>IF(OR(historie[[#This Row],[Tyčka]]&lt;b_8_m,historie[[#This Row],[Tyčka]]=""),0,ROUNDDOWN(a_8_m*(historie[[#This Row],[Tyčka]]-b_8_m)^c_8_m,0))</f>
        <v>121</v>
      </c>
      <c r="AI75" s="61">
        <f>IF(OR(historie[[#This Row],[Oštěp]]&lt;b_9_m,historie[[#This Row],[Oštěp]]=""),0,ROUNDDOWN(a_9_m*(historie[[#This Row],[Oštěp]]-b_9_m)^c_9_m,0))</f>
        <v>136</v>
      </c>
      <c r="AJ75" s="61">
        <f>IF(OR(historie[[#This Row],[1500m]]*24*60*60&gt;b_10_m,historie[[#This Row],[1500m]]=""),0,ROUNDDOWN(a_10_m*(b_10_m-historie[[#This Row],[1500m]]*24*60*60)^c_10_m,0))</f>
        <v>293</v>
      </c>
      <c r="AK7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3136</v>
      </c>
      <c r="AL7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597</v>
      </c>
      <c r="AM75" s="61">
        <f>IF(OR(historie[[#This Row],[Dálka]]&lt;b_2_m,historie[[#This Row],[Dálka]]=""),0,ROUNDDOWN(a_2_m*(ROUND(historie[[#This Row],[Dálka]]*VLOOKUP(historie[[#This Row],[Veteran]],Veteran,3,FALSE),0)-b_2_m)^c_2_m,0))</f>
        <v>419</v>
      </c>
      <c r="AN75" s="61">
        <f>IF(OR(historie[[#This Row],[Koule]]&lt;b_3_m,historie[[#This Row],[Koule]]=""),0,ROUNDDOWN(a_3_m*(FLOOR(historie[[#This Row],[Koule]]*VLOOKUP(historie[[#This Row],[Veteran]],Veteran,4,FALSE),0.01)-b_3_m)^c_3_m,0))</f>
        <v>310</v>
      </c>
      <c r="AO75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7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395</v>
      </c>
      <c r="AQ7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220</v>
      </c>
      <c r="AR75" s="61">
        <f>IF(OR(historie[[#This Row],[Disk]]&lt;b_7_m,historie[[#This Row],[Disk]]=""),0,ROUNDDOWN(a_7_m*(FLOOR(historie[[#This Row],[Disk]]*VLOOKUP(historie[[#This Row],[Veteran]],Veteran,8,FALSE),0.01)-b_7_m)^c_7_m,0))</f>
        <v>293</v>
      </c>
      <c r="AS75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75" s="61">
        <f>IF(OR(historie[[#This Row],[Oštěp]]&lt;b_9_m,historie[[#This Row],[Oštěp]]=""),0,ROUNDDOWN(a_9_m*(FLOOR(historie[[#This Row],[Oštěp]]*VLOOKUP(historie[[#This Row],[Veteran]],Veteran,10,FALSE),0.01)-b_9_m)^c_9_m,0))</f>
        <v>136</v>
      </c>
      <c r="AU75" s="61">
        <f>IF(OR(historie[[#This Row],[1500m]]*24*60*60&gt;b_10_m,historie[[#This Row],[1500m]]=""),0,ROUNDDOWN(a_10_m*(b_10_m-historie[[#This Row],[1500m]]*VLOOKUP(historie[[#This Row],[Veteran]],Veteran,11,FALSE)*24*60*60)^c_10_m,0))</f>
        <v>293</v>
      </c>
      <c r="AV75" s="80">
        <f t="shared" si="1"/>
        <v>3136</v>
      </c>
      <c r="AW75" s="62">
        <f t="array" ref="AW75">MAX(IF(historie[[Jméno a příjmení]:[Jméno a příjmení]]=A75,historie[[100m_body_v]:[100m_body_v]]))
+MAX(IF(historie[[Jméno a příjmení]:[Jméno a příjmení]]=A75,historie[[dálka_body_v]:[dálka_body_v]]))
+MAX(IF(historie[[Jméno a příjmení]:[Jméno a příjmení]]=A75,historie[[koule_body_v]:[koule_body_v]]))
+MAX(IF(historie[[Jméno a příjmení]:[Jméno a příjmení]]=A75,historie[[výška_body_v]:[výška_body_v]]))
+MAX(IF(historie[[Jméno a příjmení]:[Jméno a příjmení]]=A75,historie[[400m_body_v]:[400m_body_v]]))
+MAX(IF(historie[[Jméno a příjmení]:[Jméno a příjmení]]=A75,historie[[překážky_body_v]:[překážky_body_v]]))
+MAX(IF(historie[[Jméno a příjmení]:[Jméno a příjmení]]=A75,historie[[disk_body_v]:[disk_body_v]]))
+MAX(IF(historie[[Jméno a příjmení]:[Jméno a příjmení]]=A75,historie[[tyčka_body_v]:[tyčka_body_v]]))
+MAX(IF(historie[[Jméno a příjmení]:[Jméno a příjmení]]=A75,historie[[oštěp_body_v]:[oštěp_body_v]]))
+MAX(IF(historie[[Jméno a příjmení]:[Jméno a příjmení]]=A75,historie[[1500m_body_v]:[1500m_body_v]]))</f>
        <v>4154</v>
      </c>
    </row>
    <row r="76" spans="1:49" x14ac:dyDescent="0.2">
      <c r="A76" s="56" t="s">
        <v>87</v>
      </c>
      <c r="B76" s="56">
        <v>1980</v>
      </c>
      <c r="C76" s="57">
        <v>13</v>
      </c>
      <c r="D76" s="58">
        <v>428</v>
      </c>
      <c r="E76" s="59">
        <v>487</v>
      </c>
      <c r="F76" s="58">
        <v>358</v>
      </c>
      <c r="G76" s="57">
        <v>6.7</v>
      </c>
      <c r="H76" s="58">
        <v>290</v>
      </c>
      <c r="I76" s="59">
        <v>145</v>
      </c>
      <c r="J76" s="58">
        <v>352</v>
      </c>
      <c r="K76" s="57">
        <v>64</v>
      </c>
      <c r="L76" s="58">
        <v>283</v>
      </c>
      <c r="M76" s="57">
        <v>22.9</v>
      </c>
      <c r="N76" s="58">
        <v>144</v>
      </c>
      <c r="O76" s="57">
        <v>15.83</v>
      </c>
      <c r="P76" s="58">
        <v>195</v>
      </c>
      <c r="Q76" s="59">
        <v>190</v>
      </c>
      <c r="R76" s="58">
        <v>121</v>
      </c>
      <c r="S76" s="57">
        <v>19.04</v>
      </c>
      <c r="T76" s="58">
        <v>149</v>
      </c>
      <c r="U76" s="60">
        <v>4.1319444444444442E-3</v>
      </c>
      <c r="V76" s="58">
        <v>276</v>
      </c>
      <c r="W76" s="74">
        <v>2596</v>
      </c>
      <c r="X76" s="83">
        <v>1996</v>
      </c>
      <c r="Y76" s="77">
        <f>IF(historie[[#This Row],[Ročník]]&lt;&gt;0,historie[[#This Row],[Rok]]-historie[[#This Row],[Ročník]],"")</f>
        <v>16</v>
      </c>
      <c r="Z76" s="80">
        <f>IF(AND(historie[[#This Row],[Ročník]]&lt;&gt;"",FLOOR(historie[[#This Row],[Rok]]-historie[[#This Row],[Ročník]],5)&gt;=35),FLOOR(historie[[#This Row],[Rok]]-historie[[#This Row],[Ročník]],5),0)</f>
        <v>0</v>
      </c>
      <c r="AA76" s="61">
        <f>IF(OR(historie[[#This Row],[100m]]&gt;b_1_m-k_1_m*měření,historie[[#This Row],[100m]]=""),0,ROUNDDOWN(a_1_m*(b_1_m-k_1_m*měření-historie[[#This Row],[100m]])^c_1_m,0))</f>
        <v>428</v>
      </c>
      <c r="AB76" s="61">
        <f>IF(OR(historie[[#This Row],[Dálka]]&lt;b_2_m,historie[[#This Row],[Dálka]]=""),0,ROUNDDOWN(a_2_m*(historie[[#This Row],[Dálka]]-b_2_m)^c_2_m,0))</f>
        <v>358</v>
      </c>
      <c r="AC76" s="61">
        <f>IF(OR(historie[[#This Row],[Koule]]&lt;b_3_m,historie[[#This Row],[Koule]]=""),0,ROUNDDOWN(a_3_m*(historie[[#This Row],[Koule]]-b_3_m)^c_3_m,0))</f>
        <v>290</v>
      </c>
      <c r="AD76" s="61">
        <f>IF(OR(historie[[#This Row],[Výška]]&lt;b_4_m,historie[[#This Row],[Výška]]=""),0,ROUNDDOWN(a_4_m*(historie[[#This Row],[Výška]]-b_4_m)^c_4_m,0))</f>
        <v>352</v>
      </c>
      <c r="AE76" s="61">
        <f>IF(OR(historie[[#This Row],[400m]]&gt;b_5_m-k_5_m*měření,historie[[#This Row],[400m]]=""),0,ROUNDDOWN(a_5_m*(b_5_m-k_5_m*měření-historie[[#This Row],[400m]])^c_5_m,0))</f>
        <v>283</v>
      </c>
      <c r="AF76" s="61">
        <f>IF(OR(historie[[#This Row],[Překážky]]&gt;b_6_m-k_6_m*měření,historie[[#This Row],[Překážky]]=""),0,ROUNDDOWN(a_6_m*(b_6_m-k_6_m*měření-historie[[#This Row],[Překážky]])^c_6_m,0))</f>
        <v>144</v>
      </c>
      <c r="AG76" s="61">
        <f>IF(OR(historie[[#This Row],[Disk]]&lt;b_7_m,historie[[#This Row],[Disk]]=""),0,ROUNDDOWN(a_7_m*(historie[[#This Row],[Disk]]-b_7_m)^c_7_m,0))</f>
        <v>195</v>
      </c>
      <c r="AH76" s="61">
        <f>IF(OR(historie[[#This Row],[Tyčka]]&lt;b_8_m,historie[[#This Row],[Tyčka]]=""),0,ROUNDDOWN(a_8_m*(historie[[#This Row],[Tyčka]]-b_8_m)^c_8_m,0))</f>
        <v>121</v>
      </c>
      <c r="AI76" s="61">
        <f>IF(OR(historie[[#This Row],[Oštěp]]&lt;b_9_m,historie[[#This Row],[Oštěp]]=""),0,ROUNDDOWN(a_9_m*(historie[[#This Row],[Oštěp]]-b_9_m)^c_9_m,0))</f>
        <v>148</v>
      </c>
      <c r="AJ76" s="61">
        <f>IF(OR(historie[[#This Row],[1500m]]*24*60*60&gt;b_10_m,historie[[#This Row],[1500m]]=""),0,ROUNDDOWN(a_10_m*(b_10_m-historie[[#This Row],[1500m]]*24*60*60)^c_10_m,0))</f>
        <v>276</v>
      </c>
      <c r="AK7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2595</v>
      </c>
      <c r="AL7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428</v>
      </c>
      <c r="AM76" s="61">
        <f>IF(OR(historie[[#This Row],[Dálka]]&lt;b_2_m,historie[[#This Row],[Dálka]]=""),0,ROUNDDOWN(a_2_m*(ROUND(historie[[#This Row],[Dálka]]*VLOOKUP(historie[[#This Row],[Veteran]],Veteran,3,FALSE),0)-b_2_m)^c_2_m,0))</f>
        <v>358</v>
      </c>
      <c r="AN76" s="61">
        <f>IF(OR(historie[[#This Row],[Koule]]&lt;b_3_m,historie[[#This Row],[Koule]]=""),0,ROUNDDOWN(a_3_m*(FLOOR(historie[[#This Row],[Koule]]*VLOOKUP(historie[[#This Row],[Veteran]],Veteran,4,FALSE),0.01)-b_3_m)^c_3_m,0))</f>
        <v>290</v>
      </c>
      <c r="AO76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7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283</v>
      </c>
      <c r="AQ7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144</v>
      </c>
      <c r="AR76" s="61">
        <f>IF(OR(historie[[#This Row],[Disk]]&lt;b_7_m,historie[[#This Row],[Disk]]=""),0,ROUNDDOWN(a_7_m*(FLOOR(historie[[#This Row],[Disk]]*VLOOKUP(historie[[#This Row],[Veteran]],Veteran,8,FALSE),0.01)-b_7_m)^c_7_m,0))</f>
        <v>195</v>
      </c>
      <c r="AS76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76" s="61">
        <f>IF(OR(historie[[#This Row],[Oštěp]]&lt;b_9_m,historie[[#This Row],[Oštěp]]=""),0,ROUNDDOWN(a_9_m*(FLOOR(historie[[#This Row],[Oštěp]]*VLOOKUP(historie[[#This Row],[Veteran]],Veteran,10,FALSE),0.01)-b_9_m)^c_9_m,0))</f>
        <v>148</v>
      </c>
      <c r="AU76" s="61">
        <f>IF(OR(historie[[#This Row],[1500m]]*24*60*60&gt;b_10_m,historie[[#This Row],[1500m]]=""),0,ROUNDDOWN(a_10_m*(b_10_m-historie[[#This Row],[1500m]]*VLOOKUP(historie[[#This Row],[Veteran]],Veteran,11,FALSE)*24*60*60)^c_10_m,0))</f>
        <v>276</v>
      </c>
      <c r="AV76" s="80">
        <f t="shared" si="1"/>
        <v>2595</v>
      </c>
      <c r="AW76" s="62">
        <f t="array" ref="AW76">MAX(IF(historie[[Jméno a příjmení]:[Jméno a příjmení]]=A76,historie[[100m_body_v]:[100m_body_v]]))
+MAX(IF(historie[[Jméno a příjmení]:[Jméno a příjmení]]=A76,historie[[dálka_body_v]:[dálka_body_v]]))
+MAX(IF(historie[[Jméno a příjmení]:[Jméno a příjmení]]=A76,historie[[koule_body_v]:[koule_body_v]]))
+MAX(IF(historie[[Jméno a příjmení]:[Jméno a příjmení]]=A76,historie[[výška_body_v]:[výška_body_v]]))
+MAX(IF(historie[[Jméno a příjmení]:[Jméno a příjmení]]=A76,historie[[400m_body_v]:[400m_body_v]]))
+MAX(IF(historie[[Jméno a příjmení]:[Jméno a příjmení]]=A76,historie[[překážky_body_v]:[překážky_body_v]]))
+MAX(IF(historie[[Jméno a příjmení]:[Jméno a příjmení]]=A76,historie[[disk_body_v]:[disk_body_v]]))
+MAX(IF(historie[[Jméno a příjmení]:[Jméno a příjmení]]=A76,historie[[tyčka_body_v]:[tyčka_body_v]]))
+MAX(IF(historie[[Jméno a příjmení]:[Jméno a příjmení]]=A76,historie[[oštěp_body_v]:[oštěp_body_v]]))
+MAX(IF(historie[[Jméno a příjmení]:[Jméno a příjmení]]=A76,historie[[1500m_body_v]:[1500m_body_v]]))</f>
        <v>4154</v>
      </c>
    </row>
    <row r="77" spans="1:49" x14ac:dyDescent="0.2">
      <c r="A77" s="56" t="s">
        <v>102</v>
      </c>
      <c r="B77" s="56">
        <v>1958</v>
      </c>
      <c r="C77" s="57">
        <v>14.8</v>
      </c>
      <c r="D77" s="58">
        <v>181</v>
      </c>
      <c r="E77" s="59">
        <v>376</v>
      </c>
      <c r="F77" s="58">
        <v>168</v>
      </c>
      <c r="G77" s="57">
        <v>9.93</v>
      </c>
      <c r="H77" s="58">
        <v>481</v>
      </c>
      <c r="I77" s="59">
        <v>155</v>
      </c>
      <c r="J77" s="58">
        <v>426</v>
      </c>
      <c r="K77" s="57">
        <v>74.77</v>
      </c>
      <c r="L77" s="58">
        <v>52</v>
      </c>
      <c r="M77" s="57"/>
      <c r="N77" s="58">
        <v>0</v>
      </c>
      <c r="O77" s="57">
        <v>25.84</v>
      </c>
      <c r="P77" s="58">
        <v>383</v>
      </c>
      <c r="Q77" s="59">
        <v>190</v>
      </c>
      <c r="R77" s="58">
        <v>121</v>
      </c>
      <c r="S77" s="57">
        <v>25.6</v>
      </c>
      <c r="T77" s="58">
        <v>238</v>
      </c>
      <c r="U77" s="60">
        <v>4.7800925925925919E-3</v>
      </c>
      <c r="V77" s="58">
        <v>90</v>
      </c>
      <c r="W77" s="74">
        <v>2140</v>
      </c>
      <c r="X77" s="83">
        <v>2004</v>
      </c>
      <c r="Y77" s="77">
        <f>IF(historie[[#This Row],[Ročník]]&lt;&gt;0,historie[[#This Row],[Rok]]-historie[[#This Row],[Ročník]],"")</f>
        <v>46</v>
      </c>
      <c r="Z77" s="80">
        <f>IF(AND(historie[[#This Row],[Ročník]]&lt;&gt;"",FLOOR(historie[[#This Row],[Rok]]-historie[[#This Row],[Ročník]],5)&gt;=35),FLOOR(historie[[#This Row],[Rok]]-historie[[#This Row],[Ročník]],5),0)</f>
        <v>45</v>
      </c>
      <c r="AA77" s="61">
        <f>IF(OR(historie[[#This Row],[100m]]&gt;b_1_m-k_1_m*měření,historie[[#This Row],[100m]]=""),0,ROUNDDOWN(a_1_m*(b_1_m-k_1_m*měření-historie[[#This Row],[100m]])^c_1_m,0))</f>
        <v>181</v>
      </c>
      <c r="AB77" s="61">
        <f>IF(OR(historie[[#This Row],[Dálka]]&lt;b_2_m,historie[[#This Row],[Dálka]]=""),0,ROUNDDOWN(a_2_m*(historie[[#This Row],[Dálka]]-b_2_m)^c_2_m,0))</f>
        <v>168</v>
      </c>
      <c r="AC77" s="61">
        <f>IF(OR(historie[[#This Row],[Koule]]&lt;b_3_m,historie[[#This Row],[Koule]]=""),0,ROUNDDOWN(a_3_m*(historie[[#This Row],[Koule]]-b_3_m)^c_3_m,0))</f>
        <v>481</v>
      </c>
      <c r="AD77" s="61">
        <f>IF(OR(historie[[#This Row],[Výška]]&lt;b_4_m,historie[[#This Row],[Výška]]=""),0,ROUNDDOWN(a_4_m*(historie[[#This Row],[Výška]]-b_4_m)^c_4_m,0))</f>
        <v>426</v>
      </c>
      <c r="AE77" s="61">
        <f>IF(OR(historie[[#This Row],[400m]]&gt;b_5_m-k_5_m*měření,historie[[#This Row],[400m]]=""),0,ROUNDDOWN(a_5_m*(b_5_m-k_5_m*měření-historie[[#This Row],[400m]])^c_5_m,0))</f>
        <v>53</v>
      </c>
      <c r="AF77" s="61">
        <f>IF(OR(historie[[#This Row],[Překážky]]&gt;b_6_m-k_6_m*měření,historie[[#This Row],[Překážky]]=""),0,ROUNDDOWN(a_6_m*(b_6_m-k_6_m*měření-historie[[#This Row],[Překážky]])^c_6_m,0))</f>
        <v>0</v>
      </c>
      <c r="AG77" s="61">
        <f>IF(OR(historie[[#This Row],[Disk]]&lt;b_7_m,historie[[#This Row],[Disk]]=""),0,ROUNDDOWN(a_7_m*(historie[[#This Row],[Disk]]-b_7_m)^c_7_m,0))</f>
        <v>383</v>
      </c>
      <c r="AH77" s="61">
        <f>IF(OR(historie[[#This Row],[Tyčka]]&lt;b_8_m,historie[[#This Row],[Tyčka]]=""),0,ROUNDDOWN(a_8_m*(historie[[#This Row],[Tyčka]]-b_8_m)^c_8_m,0))</f>
        <v>121</v>
      </c>
      <c r="AI77" s="61">
        <f>IF(OR(historie[[#This Row],[Oštěp]]&lt;b_9_m,historie[[#This Row],[Oštěp]]=""),0,ROUNDDOWN(a_9_m*(historie[[#This Row],[Oštěp]]-b_9_m)^c_9_m,0))</f>
        <v>238</v>
      </c>
      <c r="AJ77" s="61">
        <f>IF(OR(historie[[#This Row],[1500m]]*24*60*60&gt;b_10_m,historie[[#This Row],[1500m]]=""),0,ROUNDDOWN(a_10_m*(b_10_m-historie[[#This Row],[1500m]]*24*60*60)^c_10_m,0))</f>
        <v>90</v>
      </c>
      <c r="AK7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2141</v>
      </c>
      <c r="AL7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314</v>
      </c>
      <c r="AM77" s="61">
        <f>IF(OR(historie[[#This Row],[Dálka]]&lt;b_2_m,historie[[#This Row],[Dálka]]=""),0,ROUNDDOWN(a_2_m*(ROUND(historie[[#This Row],[Dálka]]*VLOOKUP(historie[[#This Row],[Veteran]],Veteran,3,FALSE),0)-b_2_m)^c_2_m,0))</f>
        <v>262</v>
      </c>
      <c r="AN77" s="61">
        <f>IF(OR(historie[[#This Row],[Koule]]&lt;b_3_m,historie[[#This Row],[Koule]]=""),0,ROUNDDOWN(a_3_m*(FLOOR(historie[[#This Row],[Koule]]*VLOOKUP(historie[[#This Row],[Veteran]],Veteran,4,FALSE),0.01)-b_3_m)^c_3_m,0))</f>
        <v>602</v>
      </c>
      <c r="AO77" s="61">
        <f>IF(OR(historie[[#This Row],[Výška]]&lt;b_4_m,historie[[#This Row],[Výška]]=""),0,ROUNDDOWN(a_4_m*(ROUND(historie[[#This Row],[Výška]]*VLOOKUP(historie[[#This Row],[Veteran]],Veteran,5,FALSE),0)-b_4_m)^c_4_m,0))</f>
        <v>552</v>
      </c>
      <c r="AP7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186</v>
      </c>
      <c r="AQ7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77" s="61">
        <f>IF(OR(historie[[#This Row],[Disk]]&lt;b_7_m,historie[[#This Row],[Disk]]=""),0,ROUNDDOWN(a_7_m*(FLOOR(historie[[#This Row],[Disk]]*VLOOKUP(historie[[#This Row],[Veteran]],Veteran,8,FALSE),0.01)-b_7_m)^c_7_m,0))</f>
        <v>487</v>
      </c>
      <c r="AS77" s="61">
        <f>IF(OR(historie[[#This Row],[Tyčka]]&lt;b_8_m,historie[[#This Row],[Tyčka]]=""),0,ROUNDDOWN(a_8_m*(ROUND(historie[[#This Row],[Tyčka]]*VLOOKUP(historie[[#This Row],[Veteran]],Veteran,9,FALSE),0)-b_8_m)^c_8_m,0))</f>
        <v>175</v>
      </c>
      <c r="AT77" s="61">
        <f>IF(OR(historie[[#This Row],[Oštěp]]&lt;b_9_m,historie[[#This Row],[Oštěp]]=""),0,ROUNDDOWN(a_9_m*(FLOOR(historie[[#This Row],[Oštěp]]*VLOOKUP(historie[[#This Row],[Veteran]],Veteran,10,FALSE),0.01)-b_9_m)^c_9_m,0))</f>
        <v>299</v>
      </c>
      <c r="AU77" s="61">
        <f>IF(OR(historie[[#This Row],[1500m]]*24*60*60&gt;b_10_m,historie[[#This Row],[1500m]]=""),0,ROUNDDOWN(a_10_m*(b_10_m-historie[[#This Row],[1500m]]*VLOOKUP(historie[[#This Row],[Veteran]],Veteran,11,FALSE)*24*60*60)^c_10_m,0))</f>
        <v>199</v>
      </c>
      <c r="AV77" s="80">
        <f t="shared" si="1"/>
        <v>3076</v>
      </c>
      <c r="AW77" s="62">
        <f t="array" ref="AW77">MAX(IF(historie[[Jméno a příjmení]:[Jméno a příjmení]]=A77,historie[[100m_body_v]:[100m_body_v]]))
+MAX(IF(historie[[Jméno a příjmení]:[Jméno a příjmení]]=A77,historie[[dálka_body_v]:[dálka_body_v]]))
+MAX(IF(historie[[Jméno a příjmení]:[Jméno a příjmení]]=A77,historie[[koule_body_v]:[koule_body_v]]))
+MAX(IF(historie[[Jméno a příjmení]:[Jméno a příjmení]]=A77,historie[[výška_body_v]:[výška_body_v]]))
+MAX(IF(historie[[Jméno a příjmení]:[Jméno a příjmení]]=A77,historie[[400m_body_v]:[400m_body_v]]))
+MAX(IF(historie[[Jméno a příjmení]:[Jméno a příjmení]]=A77,historie[[překážky_body_v]:[překážky_body_v]]))
+MAX(IF(historie[[Jméno a příjmení]:[Jméno a příjmení]]=A77,historie[[disk_body_v]:[disk_body_v]]))
+MAX(IF(historie[[Jméno a příjmení]:[Jméno a příjmení]]=A77,historie[[tyčka_body_v]:[tyčka_body_v]]))
+MAX(IF(historie[[Jméno a příjmení]:[Jméno a příjmení]]=A77,historie[[oštěp_body_v]:[oštěp_body_v]]))
+MAX(IF(historie[[Jméno a příjmení]:[Jméno a příjmení]]=A77,historie[[1500m_body_v]:[1500m_body_v]]))</f>
        <v>3684</v>
      </c>
    </row>
    <row r="78" spans="1:49" x14ac:dyDescent="0.2">
      <c r="A78" s="56" t="s">
        <v>102</v>
      </c>
      <c r="B78" s="56">
        <v>1958</v>
      </c>
      <c r="C78" s="57">
        <v>15.33</v>
      </c>
      <c r="D78" s="58">
        <v>126</v>
      </c>
      <c r="E78" s="59">
        <v>370</v>
      </c>
      <c r="F78" s="58">
        <v>159</v>
      </c>
      <c r="G78" s="57">
        <v>10.3</v>
      </c>
      <c r="H78" s="58">
        <v>504</v>
      </c>
      <c r="I78" s="59">
        <v>150</v>
      </c>
      <c r="J78" s="58">
        <v>389</v>
      </c>
      <c r="K78" s="57"/>
      <c r="L78" s="58">
        <v>0</v>
      </c>
      <c r="M78" s="57"/>
      <c r="N78" s="58">
        <v>0</v>
      </c>
      <c r="O78" s="57">
        <v>27.73</v>
      </c>
      <c r="P78" s="58">
        <v>420</v>
      </c>
      <c r="Q78" s="59">
        <v>150</v>
      </c>
      <c r="R78" s="58">
        <v>54</v>
      </c>
      <c r="S78" s="57">
        <v>29.14</v>
      </c>
      <c r="T78" s="58">
        <v>287</v>
      </c>
      <c r="U78" s="60">
        <v>4.4328703703703709E-3</v>
      </c>
      <c r="V78" s="58">
        <v>178</v>
      </c>
      <c r="W78" s="74">
        <v>2117</v>
      </c>
      <c r="X78" s="83">
        <v>2003</v>
      </c>
      <c r="Y78" s="77">
        <f>IF(historie[[#This Row],[Ročník]]&lt;&gt;0,historie[[#This Row],[Rok]]-historie[[#This Row],[Ročník]],"")</f>
        <v>45</v>
      </c>
      <c r="Z78" s="80">
        <f>IF(AND(historie[[#This Row],[Ročník]]&lt;&gt;"",FLOOR(historie[[#This Row],[Rok]]-historie[[#This Row],[Ročník]],5)&gt;=35),FLOOR(historie[[#This Row],[Rok]]-historie[[#This Row],[Ročník]],5),0)</f>
        <v>45</v>
      </c>
      <c r="AA78" s="61">
        <f>IF(OR(historie[[#This Row],[100m]]&gt;b_1_m-k_1_m*měření,historie[[#This Row],[100m]]=""),0,ROUNDDOWN(a_1_m*(b_1_m-k_1_m*měření-historie[[#This Row],[100m]])^c_1_m,0))</f>
        <v>126</v>
      </c>
      <c r="AB78" s="61">
        <f>IF(OR(historie[[#This Row],[Dálka]]&lt;b_2_m,historie[[#This Row],[Dálka]]=""),0,ROUNDDOWN(a_2_m*(historie[[#This Row],[Dálka]]-b_2_m)^c_2_m,0))</f>
        <v>159</v>
      </c>
      <c r="AC78" s="61">
        <f>IF(OR(historie[[#This Row],[Koule]]&lt;b_3_m,historie[[#This Row],[Koule]]=""),0,ROUNDDOWN(a_3_m*(historie[[#This Row],[Koule]]-b_3_m)^c_3_m,0))</f>
        <v>504</v>
      </c>
      <c r="AD78" s="61">
        <f>IF(OR(historie[[#This Row],[Výška]]&lt;b_4_m,historie[[#This Row],[Výška]]=""),0,ROUNDDOWN(a_4_m*(historie[[#This Row],[Výška]]-b_4_m)^c_4_m,0))</f>
        <v>389</v>
      </c>
      <c r="AE78" s="61">
        <f>IF(OR(historie[[#This Row],[400m]]&gt;b_5_m-k_5_m*měření,historie[[#This Row],[400m]]=""),0,ROUNDDOWN(a_5_m*(b_5_m-k_5_m*měření-historie[[#This Row],[400m]])^c_5_m,0))</f>
        <v>0</v>
      </c>
      <c r="AF78" s="61">
        <f>IF(OR(historie[[#This Row],[Překážky]]&gt;b_6_m-k_6_m*měření,historie[[#This Row],[Překážky]]=""),0,ROUNDDOWN(a_6_m*(b_6_m-k_6_m*měření-historie[[#This Row],[Překážky]])^c_6_m,0))</f>
        <v>0</v>
      </c>
      <c r="AG78" s="61">
        <f>IF(OR(historie[[#This Row],[Disk]]&lt;b_7_m,historie[[#This Row],[Disk]]=""),0,ROUNDDOWN(a_7_m*(historie[[#This Row],[Disk]]-b_7_m)^c_7_m,0))</f>
        <v>420</v>
      </c>
      <c r="AH78" s="61">
        <f>IF(OR(historie[[#This Row],[Tyčka]]&lt;b_8_m,historie[[#This Row],[Tyčka]]=""),0,ROUNDDOWN(a_8_m*(historie[[#This Row],[Tyčka]]-b_8_m)^c_8_m,0))</f>
        <v>54</v>
      </c>
      <c r="AI78" s="61">
        <f>IF(OR(historie[[#This Row],[Oštěp]]&lt;b_9_m,historie[[#This Row],[Oštěp]]=""),0,ROUNDDOWN(a_9_m*(historie[[#This Row],[Oštěp]]-b_9_m)^c_9_m,0))</f>
        <v>287</v>
      </c>
      <c r="AJ78" s="61">
        <f>IF(OR(historie[[#This Row],[1500m]]*24*60*60&gt;b_10_m,historie[[#This Row],[1500m]]=""),0,ROUNDDOWN(a_10_m*(b_10_m-historie[[#This Row],[1500m]]*24*60*60)^c_10_m,0))</f>
        <v>178</v>
      </c>
      <c r="AK7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2117</v>
      </c>
      <c r="AL7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248</v>
      </c>
      <c r="AM78" s="61">
        <f>IF(OR(historie[[#This Row],[Dálka]]&lt;b_2_m,historie[[#This Row],[Dálka]]=""),0,ROUNDDOWN(a_2_m*(ROUND(historie[[#This Row],[Dálka]]*VLOOKUP(historie[[#This Row],[Veteran]],Veteran,3,FALSE),0)-b_2_m)^c_2_m,0))</f>
        <v>250</v>
      </c>
      <c r="AN78" s="61">
        <f>IF(OR(historie[[#This Row],[Koule]]&lt;b_3_m,historie[[#This Row],[Koule]]=""),0,ROUNDDOWN(a_3_m*(FLOOR(historie[[#This Row],[Koule]]*VLOOKUP(historie[[#This Row],[Veteran]],Veteran,4,FALSE),0.01)-b_3_m)^c_3_m,0))</f>
        <v>629</v>
      </c>
      <c r="AO78" s="61">
        <f>IF(OR(historie[[#This Row],[Výška]]&lt;b_4_m,historie[[#This Row],[Výška]]=""),0,ROUNDDOWN(a_4_m*(ROUND(historie[[#This Row],[Výška]]*VLOOKUP(historie[[#This Row],[Veteran]],Veteran,5,FALSE),0)-b_4_m)^c_4_m,0))</f>
        <v>504</v>
      </c>
      <c r="AP7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7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78" s="61">
        <f>IF(OR(historie[[#This Row],[Disk]]&lt;b_7_m,historie[[#This Row],[Disk]]=""),0,ROUNDDOWN(a_7_m*(FLOOR(historie[[#This Row],[Disk]]*VLOOKUP(historie[[#This Row],[Veteran]],Veteran,8,FALSE),0.01)-b_7_m)^c_7_m,0))</f>
        <v>532</v>
      </c>
      <c r="AS78" s="61">
        <f>IF(OR(historie[[#This Row],[Tyčka]]&lt;b_8_m,historie[[#This Row],[Tyčka]]=""),0,ROUNDDOWN(a_8_m*(ROUND(historie[[#This Row],[Tyčka]]*VLOOKUP(historie[[#This Row],[Veteran]],Veteran,9,FALSE),0)-b_8_m)^c_8_m,0))</f>
        <v>89</v>
      </c>
      <c r="AT78" s="61">
        <f>IF(OR(historie[[#This Row],[Oštěp]]&lt;b_9_m,historie[[#This Row],[Oštěp]]=""),0,ROUNDDOWN(a_9_m*(FLOOR(historie[[#This Row],[Oštěp]]*VLOOKUP(historie[[#This Row],[Veteran]],Veteran,10,FALSE),0.01)-b_9_m)^c_9_m,0))</f>
        <v>358</v>
      </c>
      <c r="AU78" s="61">
        <f>IF(OR(historie[[#This Row],[1500m]]*24*60*60&gt;b_10_m,historie[[#This Row],[1500m]]=""),0,ROUNDDOWN(a_10_m*(b_10_m-historie[[#This Row],[1500m]]*VLOOKUP(historie[[#This Row],[Veteran]],Veteran,11,FALSE)*24*60*60)^c_10_m,0))</f>
        <v>309</v>
      </c>
      <c r="AV78" s="80">
        <f t="shared" si="1"/>
        <v>2919</v>
      </c>
      <c r="AW78" s="62">
        <f t="array" ref="AW78">MAX(IF(historie[[Jméno a příjmení]:[Jméno a příjmení]]=A78,historie[[100m_body_v]:[100m_body_v]]))
+MAX(IF(historie[[Jméno a příjmení]:[Jméno a příjmení]]=A78,historie[[dálka_body_v]:[dálka_body_v]]))
+MAX(IF(historie[[Jméno a příjmení]:[Jméno a příjmení]]=A78,historie[[koule_body_v]:[koule_body_v]]))
+MAX(IF(historie[[Jméno a příjmení]:[Jméno a příjmení]]=A78,historie[[výška_body_v]:[výška_body_v]]))
+MAX(IF(historie[[Jméno a příjmení]:[Jméno a příjmení]]=A78,historie[[400m_body_v]:[400m_body_v]]))
+MAX(IF(historie[[Jméno a příjmení]:[Jméno a příjmení]]=A78,historie[[překážky_body_v]:[překážky_body_v]]))
+MAX(IF(historie[[Jméno a příjmení]:[Jméno a příjmení]]=A78,historie[[disk_body_v]:[disk_body_v]]))
+MAX(IF(historie[[Jméno a příjmení]:[Jméno a příjmení]]=A78,historie[[tyčka_body_v]:[tyčka_body_v]]))
+MAX(IF(historie[[Jméno a příjmení]:[Jméno a příjmení]]=A78,historie[[oštěp_body_v]:[oštěp_body_v]]))
+MAX(IF(historie[[Jméno a příjmení]:[Jméno a příjmení]]=A78,historie[[1500m_body_v]:[1500m_body_v]]))</f>
        <v>3684</v>
      </c>
    </row>
    <row r="79" spans="1:49" x14ac:dyDescent="0.2">
      <c r="A79" s="56" t="s">
        <v>102</v>
      </c>
      <c r="B79" s="56">
        <v>1958</v>
      </c>
      <c r="C79" s="57">
        <v>15.18</v>
      </c>
      <c r="D79" s="58">
        <v>139</v>
      </c>
      <c r="E79" s="59">
        <v>366</v>
      </c>
      <c r="F79" s="58">
        <v>153</v>
      </c>
      <c r="G79" s="57">
        <v>9.2899999999999991</v>
      </c>
      <c r="H79" s="58">
        <v>443</v>
      </c>
      <c r="I79" s="59">
        <v>155</v>
      </c>
      <c r="J79" s="58">
        <v>426</v>
      </c>
      <c r="K79" s="57">
        <v>78</v>
      </c>
      <c r="L79" s="58">
        <v>17</v>
      </c>
      <c r="M79" s="57"/>
      <c r="N79" s="58">
        <v>0</v>
      </c>
      <c r="O79" s="57">
        <v>27.44</v>
      </c>
      <c r="P79" s="58">
        <v>414</v>
      </c>
      <c r="Q79" s="59">
        <v>190</v>
      </c>
      <c r="R79" s="58">
        <v>121</v>
      </c>
      <c r="S79" s="57">
        <v>24.56</v>
      </c>
      <c r="T79" s="58">
        <v>223</v>
      </c>
      <c r="U79" s="60">
        <v>4.6643518518518518E-3</v>
      </c>
      <c r="V79" s="58">
        <v>117</v>
      </c>
      <c r="W79" s="74">
        <v>2053</v>
      </c>
      <c r="X79" s="83">
        <v>2002</v>
      </c>
      <c r="Y79" s="77">
        <f>IF(historie[[#This Row],[Ročník]]&lt;&gt;0,historie[[#This Row],[Rok]]-historie[[#This Row],[Ročník]],"")</f>
        <v>44</v>
      </c>
      <c r="Z79" s="80">
        <f>IF(AND(historie[[#This Row],[Ročník]]&lt;&gt;"",FLOOR(historie[[#This Row],[Rok]]-historie[[#This Row],[Ročník]],5)&gt;=35),FLOOR(historie[[#This Row],[Rok]]-historie[[#This Row],[Ročník]],5),0)</f>
        <v>40</v>
      </c>
      <c r="AA79" s="61">
        <f>IF(OR(historie[[#This Row],[100m]]&gt;b_1_m-k_1_m*měření,historie[[#This Row],[100m]]=""),0,ROUNDDOWN(a_1_m*(b_1_m-k_1_m*měření-historie[[#This Row],[100m]])^c_1_m,0))</f>
        <v>141</v>
      </c>
      <c r="AB79" s="61">
        <f>IF(OR(historie[[#This Row],[Dálka]]&lt;b_2_m,historie[[#This Row],[Dálka]]=""),0,ROUNDDOWN(a_2_m*(historie[[#This Row],[Dálka]]-b_2_m)^c_2_m,0))</f>
        <v>153</v>
      </c>
      <c r="AC79" s="61">
        <f>IF(OR(historie[[#This Row],[Koule]]&lt;b_3_m,historie[[#This Row],[Koule]]=""),0,ROUNDDOWN(a_3_m*(historie[[#This Row],[Koule]]-b_3_m)^c_3_m,0))</f>
        <v>443</v>
      </c>
      <c r="AD79" s="61">
        <f>IF(OR(historie[[#This Row],[Výška]]&lt;b_4_m,historie[[#This Row],[Výška]]=""),0,ROUNDDOWN(a_4_m*(historie[[#This Row],[Výška]]-b_4_m)^c_4_m,0))</f>
        <v>426</v>
      </c>
      <c r="AE79" s="61">
        <f>IF(OR(historie[[#This Row],[400m]]&gt;b_5_m-k_5_m*měření,historie[[#This Row],[400m]]=""),0,ROUNDDOWN(a_5_m*(b_5_m-k_5_m*měření-historie[[#This Row],[400m]])^c_5_m,0))</f>
        <v>17</v>
      </c>
      <c r="AF79" s="61">
        <f>IF(OR(historie[[#This Row],[Překážky]]&gt;b_6_m-k_6_m*měření,historie[[#This Row],[Překážky]]=""),0,ROUNDDOWN(a_6_m*(b_6_m-k_6_m*měření-historie[[#This Row],[Překážky]])^c_6_m,0))</f>
        <v>0</v>
      </c>
      <c r="AG79" s="61">
        <f>IF(OR(historie[[#This Row],[Disk]]&lt;b_7_m,historie[[#This Row],[Disk]]=""),0,ROUNDDOWN(a_7_m*(historie[[#This Row],[Disk]]-b_7_m)^c_7_m,0))</f>
        <v>414</v>
      </c>
      <c r="AH79" s="61">
        <f>IF(OR(historie[[#This Row],[Tyčka]]&lt;b_8_m,historie[[#This Row],[Tyčka]]=""),0,ROUNDDOWN(a_8_m*(historie[[#This Row],[Tyčka]]-b_8_m)^c_8_m,0))</f>
        <v>121</v>
      </c>
      <c r="AI79" s="61">
        <f>IF(OR(historie[[#This Row],[Oštěp]]&lt;b_9_m,historie[[#This Row],[Oštěp]]=""),0,ROUNDDOWN(a_9_m*(historie[[#This Row],[Oštěp]]-b_9_m)^c_9_m,0))</f>
        <v>223</v>
      </c>
      <c r="AJ79" s="61">
        <f>IF(OR(historie[[#This Row],[1500m]]*24*60*60&gt;b_10_m,historie[[#This Row],[1500m]]=""),0,ROUNDDOWN(a_10_m*(b_10_m-historie[[#This Row],[1500m]]*24*60*60)^c_10_m,0))</f>
        <v>116</v>
      </c>
      <c r="AK7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2054</v>
      </c>
      <c r="AL7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211</v>
      </c>
      <c r="AM79" s="61">
        <f>IF(OR(historie[[#This Row],[Dálka]]&lt;b_2_m,historie[[#This Row],[Dálka]]=""),0,ROUNDDOWN(a_2_m*(ROUND(historie[[#This Row],[Dálka]]*VLOOKUP(historie[[#This Row],[Veteran]],Veteran,3,FALSE),0)-b_2_m)^c_2_m,0))</f>
        <v>204</v>
      </c>
      <c r="AN79" s="61">
        <f>IF(OR(historie[[#This Row],[Koule]]&lt;b_3_m,historie[[#This Row],[Koule]]=""),0,ROUNDDOWN(a_3_m*(FLOOR(historie[[#This Row],[Koule]]*VLOOKUP(historie[[#This Row],[Veteran]],Veteran,4,FALSE),0.01)-b_3_m)^c_3_m,0))</f>
        <v>506</v>
      </c>
      <c r="AO79" s="61">
        <f>IF(OR(historie[[#This Row],[Výška]]&lt;b_4_m,historie[[#This Row],[Výška]]=""),0,ROUNDDOWN(a_4_m*(ROUND(historie[[#This Row],[Výška]]*VLOOKUP(historie[[#This Row],[Veteran]],Veteran,5,FALSE),0)-b_4_m)^c_4_m,0))</f>
        <v>488</v>
      </c>
      <c r="AP7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80</v>
      </c>
      <c r="AQ7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79" s="61">
        <f>IF(OR(historie[[#This Row],[Disk]]&lt;b_7_m,historie[[#This Row],[Disk]]=""),0,ROUNDDOWN(a_7_m*(FLOOR(historie[[#This Row],[Disk]]*VLOOKUP(historie[[#This Row],[Veteran]],Veteran,8,FALSE),0.01)-b_7_m)^c_7_m,0))</f>
        <v>469</v>
      </c>
      <c r="AS79" s="61">
        <f>IF(OR(historie[[#This Row],[Tyčka]]&lt;b_8_m,historie[[#This Row],[Tyčka]]=""),0,ROUNDDOWN(a_8_m*(ROUND(historie[[#This Row],[Tyčka]]*VLOOKUP(historie[[#This Row],[Veteran]],Veteran,9,FALSE),0)-b_8_m)^c_8_m,0))</f>
        <v>149</v>
      </c>
      <c r="AT79" s="61">
        <f>IF(OR(historie[[#This Row],[Oštěp]]&lt;b_9_m,historie[[#This Row],[Oštěp]]=""),0,ROUNDDOWN(a_9_m*(FLOOR(historie[[#This Row],[Oštěp]]*VLOOKUP(historie[[#This Row],[Veteran]],Veteran,10,FALSE),0.01)-b_9_m)^c_9_m,0))</f>
        <v>253</v>
      </c>
      <c r="AU79" s="61">
        <f>IF(OR(historie[[#This Row],[1500m]]*24*60*60&gt;b_10_m,historie[[#This Row],[1500m]]=""),0,ROUNDDOWN(a_10_m*(b_10_m-historie[[#This Row],[1500m]]*VLOOKUP(historie[[#This Row],[Veteran]],Veteran,11,FALSE)*24*60*60)^c_10_m,0))</f>
        <v>176</v>
      </c>
      <c r="AV79" s="80">
        <f t="shared" si="1"/>
        <v>2536</v>
      </c>
      <c r="AW79" s="62">
        <f t="array" ref="AW79">MAX(IF(historie[[Jméno a příjmení]:[Jméno a příjmení]]=A79,historie[[100m_body_v]:[100m_body_v]]))
+MAX(IF(historie[[Jméno a příjmení]:[Jméno a příjmení]]=A79,historie[[dálka_body_v]:[dálka_body_v]]))
+MAX(IF(historie[[Jméno a příjmení]:[Jméno a příjmení]]=A79,historie[[koule_body_v]:[koule_body_v]]))
+MAX(IF(historie[[Jméno a příjmení]:[Jméno a příjmení]]=A79,historie[[výška_body_v]:[výška_body_v]]))
+MAX(IF(historie[[Jméno a příjmení]:[Jméno a příjmení]]=A79,historie[[400m_body_v]:[400m_body_v]]))
+MAX(IF(historie[[Jméno a příjmení]:[Jméno a příjmení]]=A79,historie[[překážky_body_v]:[překážky_body_v]]))
+MAX(IF(historie[[Jméno a příjmení]:[Jméno a příjmení]]=A79,historie[[disk_body_v]:[disk_body_v]]))
+MAX(IF(historie[[Jméno a příjmení]:[Jméno a příjmení]]=A79,historie[[tyčka_body_v]:[tyčka_body_v]]))
+MAX(IF(historie[[Jméno a příjmení]:[Jméno a příjmení]]=A79,historie[[oštěp_body_v]:[oštěp_body_v]]))
+MAX(IF(historie[[Jméno a příjmení]:[Jméno a příjmení]]=A79,historie[[1500m_body_v]:[1500m_body_v]]))</f>
        <v>3684</v>
      </c>
    </row>
    <row r="80" spans="1:49" x14ac:dyDescent="0.2">
      <c r="A80" s="56" t="s">
        <v>102</v>
      </c>
      <c r="B80" s="56">
        <v>1958</v>
      </c>
      <c r="C80" s="57">
        <v>15</v>
      </c>
      <c r="D80" s="58">
        <v>159</v>
      </c>
      <c r="E80" s="59">
        <v>388</v>
      </c>
      <c r="F80" s="58">
        <v>187</v>
      </c>
      <c r="G80" s="57">
        <v>9.85</v>
      </c>
      <c r="H80" s="58">
        <v>477</v>
      </c>
      <c r="I80" s="59">
        <v>155</v>
      </c>
      <c r="J80" s="58">
        <v>426</v>
      </c>
      <c r="K80" s="57">
        <v>70</v>
      </c>
      <c r="L80" s="58">
        <v>135</v>
      </c>
      <c r="M80" s="57">
        <v>24.8</v>
      </c>
      <c r="N80" s="58">
        <v>62</v>
      </c>
      <c r="O80" s="57">
        <v>25.96</v>
      </c>
      <c r="P80" s="58">
        <v>386</v>
      </c>
      <c r="Q80" s="59">
        <v>190</v>
      </c>
      <c r="R80" s="58">
        <v>121</v>
      </c>
      <c r="S80" s="57">
        <v>28.4</v>
      </c>
      <c r="T80" s="58">
        <v>277</v>
      </c>
      <c r="U80" s="60">
        <v>4.7453703703703703E-3</v>
      </c>
      <c r="V80" s="58">
        <v>97</v>
      </c>
      <c r="W80" s="74">
        <v>2327</v>
      </c>
      <c r="X80" s="83">
        <v>2001</v>
      </c>
      <c r="Y80" s="77">
        <f>IF(historie[[#This Row],[Ročník]]&lt;&gt;0,historie[[#This Row],[Rok]]-historie[[#This Row],[Ročník]],"")</f>
        <v>43</v>
      </c>
      <c r="Z80" s="80">
        <f>IF(AND(historie[[#This Row],[Ročník]]&lt;&gt;"",FLOOR(historie[[#This Row],[Rok]]-historie[[#This Row],[Ročník]],5)&gt;=35),FLOOR(historie[[#This Row],[Rok]]-historie[[#This Row],[Ročník]],5),0)</f>
        <v>40</v>
      </c>
      <c r="AA80" s="61">
        <f>IF(OR(historie[[#This Row],[100m]]&gt;b_1_m-k_1_m*měření,historie[[#This Row],[100m]]=""),0,ROUNDDOWN(a_1_m*(b_1_m-k_1_m*měření-historie[[#This Row],[100m]])^c_1_m,0))</f>
        <v>159</v>
      </c>
      <c r="AB80" s="61">
        <f>IF(OR(historie[[#This Row],[Dálka]]&lt;b_2_m,historie[[#This Row],[Dálka]]=""),0,ROUNDDOWN(a_2_m*(historie[[#This Row],[Dálka]]-b_2_m)^c_2_m,0))</f>
        <v>187</v>
      </c>
      <c r="AC80" s="61">
        <f>IF(OR(historie[[#This Row],[Koule]]&lt;b_3_m,historie[[#This Row],[Koule]]=""),0,ROUNDDOWN(a_3_m*(historie[[#This Row],[Koule]]-b_3_m)^c_3_m,0))</f>
        <v>477</v>
      </c>
      <c r="AD80" s="61">
        <f>IF(OR(historie[[#This Row],[Výška]]&lt;b_4_m,historie[[#This Row],[Výška]]=""),0,ROUNDDOWN(a_4_m*(historie[[#This Row],[Výška]]-b_4_m)^c_4_m,0))</f>
        <v>426</v>
      </c>
      <c r="AE80" s="61">
        <f>IF(OR(historie[[#This Row],[400m]]&gt;b_5_m-k_5_m*měření,historie[[#This Row],[400m]]=""),0,ROUNDDOWN(a_5_m*(b_5_m-k_5_m*měření-historie[[#This Row],[400m]])^c_5_m,0))</f>
        <v>135</v>
      </c>
      <c r="AF80" s="61">
        <f>IF(OR(historie[[#This Row],[Překážky]]&gt;b_6_m-k_6_m*měření,historie[[#This Row],[Překážky]]=""),0,ROUNDDOWN(a_6_m*(b_6_m-k_6_m*měření-historie[[#This Row],[Překážky]])^c_6_m,0))</f>
        <v>62</v>
      </c>
      <c r="AG80" s="61">
        <f>IF(OR(historie[[#This Row],[Disk]]&lt;b_7_m,historie[[#This Row],[Disk]]=""),0,ROUNDDOWN(a_7_m*(historie[[#This Row],[Disk]]-b_7_m)^c_7_m,0))</f>
        <v>386</v>
      </c>
      <c r="AH80" s="61">
        <f>IF(OR(historie[[#This Row],[Tyčka]]&lt;b_8_m,historie[[#This Row],[Tyčka]]=""),0,ROUNDDOWN(a_8_m*(historie[[#This Row],[Tyčka]]-b_8_m)^c_8_m,0))</f>
        <v>121</v>
      </c>
      <c r="AI80" s="61">
        <f>IF(OR(historie[[#This Row],[Oštěp]]&lt;b_9_m,historie[[#This Row],[Oštěp]]=""),0,ROUNDDOWN(a_9_m*(historie[[#This Row],[Oštěp]]-b_9_m)^c_9_m,0))</f>
        <v>277</v>
      </c>
      <c r="AJ80" s="61">
        <f>IF(OR(historie[[#This Row],[1500m]]*24*60*60&gt;b_10_m,historie[[#This Row],[1500m]]=""),0,ROUNDDOWN(a_10_m*(b_10_m-historie[[#This Row],[1500m]]*24*60*60)^c_10_m,0))</f>
        <v>97</v>
      </c>
      <c r="AK8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2327</v>
      </c>
      <c r="AL8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231</v>
      </c>
      <c r="AM80" s="61">
        <f>IF(OR(historie[[#This Row],[Dálka]]&lt;b_2_m,historie[[#This Row],[Dálka]]=""),0,ROUNDDOWN(a_2_m*(ROUND(historie[[#This Row],[Dálka]]*VLOOKUP(historie[[#This Row],[Veteran]],Veteran,3,FALSE),0)-b_2_m)^c_2_m,0))</f>
        <v>244</v>
      </c>
      <c r="AN80" s="61">
        <f>IF(OR(historie[[#This Row],[Koule]]&lt;b_3_m,historie[[#This Row],[Koule]]=""),0,ROUNDDOWN(a_3_m*(FLOOR(historie[[#This Row],[Koule]]*VLOOKUP(historie[[#This Row],[Veteran]],Veteran,4,FALSE),0.01)-b_3_m)^c_3_m,0))</f>
        <v>543</v>
      </c>
      <c r="AO80" s="61">
        <f>IF(OR(historie[[#This Row],[Výška]]&lt;b_4_m,historie[[#This Row],[Výška]]=""),0,ROUNDDOWN(a_4_m*(ROUND(historie[[#This Row],[Výška]]*VLOOKUP(historie[[#This Row],[Veteran]],Veteran,5,FALSE),0)-b_4_m)^c_4_m,0))</f>
        <v>488</v>
      </c>
      <c r="AP8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242</v>
      </c>
      <c r="AQ8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110</v>
      </c>
      <c r="AR80" s="61">
        <f>IF(OR(historie[[#This Row],[Disk]]&lt;b_7_m,historie[[#This Row],[Disk]]=""),0,ROUNDDOWN(a_7_m*(FLOOR(historie[[#This Row],[Disk]]*VLOOKUP(historie[[#This Row],[Veteran]],Veteran,8,FALSE),0.01)-b_7_m)^c_7_m,0))</f>
        <v>437</v>
      </c>
      <c r="AS80" s="61">
        <f>IF(OR(historie[[#This Row],[Tyčka]]&lt;b_8_m,historie[[#This Row],[Tyčka]]=""),0,ROUNDDOWN(a_8_m*(ROUND(historie[[#This Row],[Tyčka]]*VLOOKUP(historie[[#This Row],[Veteran]],Veteran,9,FALSE),0)-b_8_m)^c_8_m,0))</f>
        <v>149</v>
      </c>
      <c r="AT80" s="61">
        <f>IF(OR(historie[[#This Row],[Oštěp]]&lt;b_9_m,historie[[#This Row],[Oštěp]]=""),0,ROUNDDOWN(a_9_m*(FLOOR(historie[[#This Row],[Oštěp]]*VLOOKUP(historie[[#This Row],[Veteran]],Veteran,10,FALSE),0.01)-b_9_m)^c_9_m,0))</f>
        <v>311</v>
      </c>
      <c r="AU80" s="61">
        <f>IF(OR(historie[[#This Row],[1500m]]*24*60*60&gt;b_10_m,historie[[#This Row],[1500m]]=""),0,ROUNDDOWN(a_10_m*(b_10_m-historie[[#This Row],[1500m]]*VLOOKUP(historie[[#This Row],[Veteran]],Veteran,11,FALSE)*24*60*60)^c_10_m,0))</f>
        <v>154</v>
      </c>
      <c r="AV80" s="80">
        <f t="shared" si="1"/>
        <v>2909</v>
      </c>
      <c r="AW80" s="62">
        <f t="array" ref="AW80">MAX(IF(historie[[Jméno a příjmení]:[Jméno a příjmení]]=A80,historie[[100m_body_v]:[100m_body_v]]))
+MAX(IF(historie[[Jméno a příjmení]:[Jméno a příjmení]]=A80,historie[[dálka_body_v]:[dálka_body_v]]))
+MAX(IF(historie[[Jméno a příjmení]:[Jméno a příjmení]]=A80,historie[[koule_body_v]:[koule_body_v]]))
+MAX(IF(historie[[Jméno a příjmení]:[Jméno a příjmení]]=A80,historie[[výška_body_v]:[výška_body_v]]))
+MAX(IF(historie[[Jméno a příjmení]:[Jméno a příjmení]]=A80,historie[[400m_body_v]:[400m_body_v]]))
+MAX(IF(historie[[Jméno a příjmení]:[Jméno a příjmení]]=A80,historie[[překážky_body_v]:[překážky_body_v]]))
+MAX(IF(historie[[Jméno a příjmení]:[Jméno a příjmení]]=A80,historie[[disk_body_v]:[disk_body_v]]))
+MAX(IF(historie[[Jméno a příjmení]:[Jméno a příjmení]]=A80,historie[[tyčka_body_v]:[tyčka_body_v]]))
+MAX(IF(historie[[Jméno a příjmení]:[Jméno a příjmení]]=A80,historie[[oštěp_body_v]:[oštěp_body_v]]))
+MAX(IF(historie[[Jméno a příjmení]:[Jméno a příjmení]]=A80,historie[[1500m_body_v]:[1500m_body_v]]))</f>
        <v>3684</v>
      </c>
    </row>
    <row r="81" spans="1:49" x14ac:dyDescent="0.2">
      <c r="A81" s="56" t="s">
        <v>102</v>
      </c>
      <c r="B81" s="56">
        <v>1958</v>
      </c>
      <c r="C81" s="57">
        <v>13.8</v>
      </c>
      <c r="D81" s="58">
        <v>307</v>
      </c>
      <c r="E81" s="59">
        <v>396</v>
      </c>
      <c r="F81" s="58">
        <v>199</v>
      </c>
      <c r="G81" s="57">
        <v>9.4</v>
      </c>
      <c r="H81" s="58">
        <v>450</v>
      </c>
      <c r="I81" s="59"/>
      <c r="J81" s="58">
        <v>0</v>
      </c>
      <c r="K81" s="57"/>
      <c r="L81" s="58">
        <v>0</v>
      </c>
      <c r="M81" s="57"/>
      <c r="N81" s="58">
        <v>0</v>
      </c>
      <c r="O81" s="57">
        <v>25.89</v>
      </c>
      <c r="P81" s="58">
        <v>384</v>
      </c>
      <c r="Q81" s="59"/>
      <c r="R81" s="58">
        <v>0</v>
      </c>
      <c r="S81" s="57">
        <v>24.3</v>
      </c>
      <c r="T81" s="58">
        <v>220</v>
      </c>
      <c r="U81" s="60"/>
      <c r="V81" s="58">
        <v>0</v>
      </c>
      <c r="W81" s="74">
        <v>1560</v>
      </c>
      <c r="X81" s="83">
        <v>2000</v>
      </c>
      <c r="Y81" s="77">
        <f>IF(historie[[#This Row],[Ročník]]&lt;&gt;0,historie[[#This Row],[Rok]]-historie[[#This Row],[Ročník]],"")</f>
        <v>42</v>
      </c>
      <c r="Z81" s="80">
        <f>IF(AND(historie[[#This Row],[Ročník]]&lt;&gt;"",FLOOR(historie[[#This Row],[Rok]]-historie[[#This Row],[Ročník]],5)&gt;=35),FLOOR(historie[[#This Row],[Rok]]-historie[[#This Row],[Ročník]],5),0)</f>
        <v>40</v>
      </c>
      <c r="AA81" s="61">
        <f>IF(OR(historie[[#This Row],[100m]]&gt;b_1_m-k_1_m*měření,historie[[#This Row],[100m]]=""),0,ROUNDDOWN(a_1_m*(b_1_m-k_1_m*měření-historie[[#This Row],[100m]])^c_1_m,0))</f>
        <v>307</v>
      </c>
      <c r="AB81" s="61">
        <f>IF(OR(historie[[#This Row],[Dálka]]&lt;b_2_m,historie[[#This Row],[Dálka]]=""),0,ROUNDDOWN(a_2_m*(historie[[#This Row],[Dálka]]-b_2_m)^c_2_m,0))</f>
        <v>199</v>
      </c>
      <c r="AC81" s="61">
        <f>IF(OR(historie[[#This Row],[Koule]]&lt;b_3_m,historie[[#This Row],[Koule]]=""),0,ROUNDDOWN(a_3_m*(historie[[#This Row],[Koule]]-b_3_m)^c_3_m,0))</f>
        <v>450</v>
      </c>
      <c r="AD81" s="61">
        <f>IF(OR(historie[[#This Row],[Výška]]&lt;b_4_m,historie[[#This Row],[Výška]]=""),0,ROUNDDOWN(a_4_m*(historie[[#This Row],[Výška]]-b_4_m)^c_4_m,0))</f>
        <v>0</v>
      </c>
      <c r="AE81" s="61">
        <f>IF(OR(historie[[#This Row],[400m]]&gt;b_5_m-k_5_m*měření,historie[[#This Row],[400m]]=""),0,ROUNDDOWN(a_5_m*(b_5_m-k_5_m*měření-historie[[#This Row],[400m]])^c_5_m,0))</f>
        <v>0</v>
      </c>
      <c r="AF81" s="61">
        <f>IF(OR(historie[[#This Row],[Překážky]]&gt;b_6_m-k_6_m*měření,historie[[#This Row],[Překážky]]=""),0,ROUNDDOWN(a_6_m*(b_6_m-k_6_m*měření-historie[[#This Row],[Překážky]])^c_6_m,0))</f>
        <v>0</v>
      </c>
      <c r="AG81" s="61">
        <f>IF(OR(historie[[#This Row],[Disk]]&lt;b_7_m,historie[[#This Row],[Disk]]=""),0,ROUNDDOWN(a_7_m*(historie[[#This Row],[Disk]]-b_7_m)^c_7_m,0))</f>
        <v>384</v>
      </c>
      <c r="AH81" s="61">
        <f>IF(OR(historie[[#This Row],[Tyčka]]&lt;b_8_m,historie[[#This Row],[Tyčka]]=""),0,ROUNDDOWN(a_8_m*(historie[[#This Row],[Tyčka]]-b_8_m)^c_8_m,0))</f>
        <v>0</v>
      </c>
      <c r="AI81" s="61">
        <f>IF(OR(historie[[#This Row],[Oštěp]]&lt;b_9_m,historie[[#This Row],[Oštěp]]=""),0,ROUNDDOWN(a_9_m*(historie[[#This Row],[Oštěp]]-b_9_m)^c_9_m,0))</f>
        <v>220</v>
      </c>
      <c r="AJ81" s="61">
        <f>IF(OR(historie[[#This Row],[1500m]]*24*60*60&gt;b_10_m,historie[[#This Row],[1500m]]=""),0,ROUNDDOWN(a_10_m*(b_10_m-historie[[#This Row],[1500m]]*24*60*60)^c_10_m,0))</f>
        <v>0</v>
      </c>
      <c r="AK8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1560</v>
      </c>
      <c r="AL8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393</v>
      </c>
      <c r="AM81" s="61">
        <f>IF(OR(historie[[#This Row],[Dálka]]&lt;b_2_m,historie[[#This Row],[Dálka]]=""),0,ROUNDDOWN(a_2_m*(ROUND(historie[[#This Row],[Dálka]]*VLOOKUP(historie[[#This Row],[Veteran]],Veteran,3,FALSE),0)-b_2_m)^c_2_m,0))</f>
        <v>259</v>
      </c>
      <c r="AN81" s="61">
        <f>IF(OR(historie[[#This Row],[Koule]]&lt;b_3_m,historie[[#This Row],[Koule]]=""),0,ROUNDDOWN(a_3_m*(FLOOR(historie[[#This Row],[Koule]]*VLOOKUP(historie[[#This Row],[Veteran]],Veteran,4,FALSE),0.01)-b_3_m)^c_3_m,0))</f>
        <v>513</v>
      </c>
      <c r="AO81" s="61">
        <f>IF(OR(historie[[#This Row],[Výška]]&lt;b_4_m,historie[[#This Row],[Výška]]=""),0,ROUNDDOWN(a_4_m*(ROUND(historie[[#This Row],[Výška]]*VLOOKUP(historie[[#This Row],[Veteran]],Veteran,5,FALSE),0)-b_4_m)^c_4_m,0))</f>
        <v>0</v>
      </c>
      <c r="AP8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8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81" s="61">
        <f>IF(OR(historie[[#This Row],[Disk]]&lt;b_7_m,historie[[#This Row],[Disk]]=""),0,ROUNDDOWN(a_7_m*(FLOOR(historie[[#This Row],[Disk]]*VLOOKUP(historie[[#This Row],[Veteran]],Veteran,8,FALSE),0.01)-b_7_m)^c_7_m,0))</f>
        <v>435</v>
      </c>
      <c r="AS8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81" s="61">
        <f>IF(OR(historie[[#This Row],[Oštěp]]&lt;b_9_m,historie[[#This Row],[Oštěp]]=""),0,ROUNDDOWN(a_9_m*(FLOOR(historie[[#This Row],[Oštěp]]*VLOOKUP(historie[[#This Row],[Veteran]],Veteran,10,FALSE),0.01)-b_9_m)^c_9_m,0))</f>
        <v>249</v>
      </c>
      <c r="AU81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81" s="80">
        <f t="shared" si="1"/>
        <v>1849</v>
      </c>
      <c r="AW81" s="62">
        <f t="array" ref="AW81">MAX(IF(historie[[Jméno a příjmení]:[Jméno a příjmení]]=A81,historie[[100m_body_v]:[100m_body_v]]))
+MAX(IF(historie[[Jméno a příjmení]:[Jméno a příjmení]]=A81,historie[[dálka_body_v]:[dálka_body_v]]))
+MAX(IF(historie[[Jméno a příjmení]:[Jméno a příjmení]]=A81,historie[[koule_body_v]:[koule_body_v]]))
+MAX(IF(historie[[Jméno a příjmení]:[Jméno a příjmení]]=A81,historie[[výška_body_v]:[výška_body_v]]))
+MAX(IF(historie[[Jméno a příjmení]:[Jméno a příjmení]]=A81,historie[[400m_body_v]:[400m_body_v]]))
+MAX(IF(historie[[Jméno a příjmení]:[Jméno a příjmení]]=A81,historie[[překážky_body_v]:[překážky_body_v]]))
+MAX(IF(historie[[Jméno a příjmení]:[Jméno a příjmení]]=A81,historie[[disk_body_v]:[disk_body_v]]))
+MAX(IF(historie[[Jméno a příjmení]:[Jméno a příjmení]]=A81,historie[[tyčka_body_v]:[tyčka_body_v]]))
+MAX(IF(historie[[Jméno a příjmení]:[Jméno a příjmení]]=A81,historie[[oštěp_body_v]:[oštěp_body_v]]))
+MAX(IF(historie[[Jméno a příjmení]:[Jméno a příjmení]]=A81,historie[[1500m_body_v]:[1500m_body_v]]))</f>
        <v>3684</v>
      </c>
    </row>
    <row r="82" spans="1:49" x14ac:dyDescent="0.2">
      <c r="A82" s="56" t="s">
        <v>102</v>
      </c>
      <c r="B82" s="56">
        <v>1958</v>
      </c>
      <c r="C82" s="57">
        <v>14.02</v>
      </c>
      <c r="D82" s="58">
        <v>309</v>
      </c>
      <c r="E82" s="59">
        <v>423</v>
      </c>
      <c r="F82" s="58">
        <v>244</v>
      </c>
      <c r="G82" s="57">
        <v>9.6</v>
      </c>
      <c r="H82" s="58">
        <v>462</v>
      </c>
      <c r="I82" s="59">
        <v>155</v>
      </c>
      <c r="J82" s="58">
        <v>426</v>
      </c>
      <c r="K82" s="57">
        <v>70</v>
      </c>
      <c r="L82" s="58">
        <v>137</v>
      </c>
      <c r="M82" s="57">
        <v>24.02</v>
      </c>
      <c r="N82" s="58">
        <v>102</v>
      </c>
      <c r="O82" s="57">
        <v>27.39</v>
      </c>
      <c r="P82" s="58">
        <v>414</v>
      </c>
      <c r="Q82" s="59">
        <v>205</v>
      </c>
      <c r="R82" s="58">
        <v>149</v>
      </c>
      <c r="S82" s="57">
        <v>26.49</v>
      </c>
      <c r="T82" s="58">
        <v>251</v>
      </c>
      <c r="U82" s="60">
        <v>4.4675925925925933E-3</v>
      </c>
      <c r="V82" s="58">
        <v>168</v>
      </c>
      <c r="W82" s="74">
        <v>2662</v>
      </c>
      <c r="X82" s="83">
        <v>1999</v>
      </c>
      <c r="Y82" s="77">
        <f>IF(historie[[#This Row],[Ročník]]&lt;&gt;0,historie[[#This Row],[Rok]]-historie[[#This Row],[Ročník]],"")</f>
        <v>41</v>
      </c>
      <c r="Z82" s="80">
        <f>IF(AND(historie[[#This Row],[Ročník]]&lt;&gt;"",FLOOR(historie[[#This Row],[Rok]]-historie[[#This Row],[Ročník]],5)&gt;=35),FLOOR(historie[[#This Row],[Rok]]-historie[[#This Row],[Ročník]],5),0)</f>
        <v>40</v>
      </c>
      <c r="AA82" s="61">
        <f>IF(OR(historie[[#This Row],[100m]]&gt;b_1_m-k_1_m*měření,historie[[#This Row],[100m]]=""),0,ROUNDDOWN(a_1_m*(b_1_m-k_1_m*měření-historie[[#This Row],[100m]])^c_1_m,0))</f>
        <v>276</v>
      </c>
      <c r="AB82" s="61">
        <f>IF(OR(historie[[#This Row],[Dálka]]&lt;b_2_m,historie[[#This Row],[Dálka]]=""),0,ROUNDDOWN(a_2_m*(historie[[#This Row],[Dálka]]-b_2_m)^c_2_m,0))</f>
        <v>244</v>
      </c>
      <c r="AC82" s="61">
        <f>IF(OR(historie[[#This Row],[Koule]]&lt;b_3_m,historie[[#This Row],[Koule]]=""),0,ROUNDDOWN(a_3_m*(historie[[#This Row],[Koule]]-b_3_m)^c_3_m,0))</f>
        <v>462</v>
      </c>
      <c r="AD82" s="61">
        <f>IF(OR(historie[[#This Row],[Výška]]&lt;b_4_m,historie[[#This Row],[Výška]]=""),0,ROUNDDOWN(a_4_m*(historie[[#This Row],[Výška]]-b_4_m)^c_4_m,0))</f>
        <v>426</v>
      </c>
      <c r="AE82" s="61">
        <f>IF(OR(historie[[#This Row],[400m]]&gt;b_5_m-k_5_m*měření,historie[[#This Row],[400m]]=""),0,ROUNDDOWN(a_5_m*(b_5_m-k_5_m*měření-historie[[#This Row],[400m]])^c_5_m,0))</f>
        <v>135</v>
      </c>
      <c r="AF82" s="61">
        <f>IF(OR(historie[[#This Row],[Překážky]]&gt;b_6_m-k_6_m*měření,historie[[#This Row],[Překážky]]=""),0,ROUNDDOWN(a_6_m*(b_6_m-k_6_m*měření-historie[[#This Row],[Překážky]])^c_6_m,0))</f>
        <v>91</v>
      </c>
      <c r="AG82" s="61">
        <f>IF(OR(historie[[#This Row],[Disk]]&lt;b_7_m,historie[[#This Row],[Disk]]=""),0,ROUNDDOWN(a_7_m*(historie[[#This Row],[Disk]]-b_7_m)^c_7_m,0))</f>
        <v>413</v>
      </c>
      <c r="AH82" s="61">
        <f>IF(OR(historie[[#This Row],[Tyčka]]&lt;b_8_m,historie[[#This Row],[Tyčka]]=""),0,ROUNDDOWN(a_8_m*(historie[[#This Row],[Tyčka]]-b_8_m)^c_8_m,0))</f>
        <v>149</v>
      </c>
      <c r="AI82" s="61">
        <f>IF(OR(historie[[#This Row],[Oštěp]]&lt;b_9_m,historie[[#This Row],[Oštěp]]=""),0,ROUNDDOWN(a_9_m*(historie[[#This Row],[Oštěp]]-b_9_m)^c_9_m,0))</f>
        <v>250</v>
      </c>
      <c r="AJ82" s="61">
        <f>IF(OR(historie[[#This Row],[1500m]]*24*60*60&gt;b_10_m,historie[[#This Row],[1500m]]=""),0,ROUNDDOWN(a_10_m*(b_10_m-historie[[#This Row],[1500m]]*24*60*60)^c_10_m,0))</f>
        <v>168</v>
      </c>
      <c r="AK8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2614</v>
      </c>
      <c r="AL8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360</v>
      </c>
      <c r="AM82" s="61">
        <f>IF(OR(historie[[#This Row],[Dálka]]&lt;b_2_m,historie[[#This Row],[Dálka]]=""),0,ROUNDDOWN(a_2_m*(ROUND(historie[[#This Row],[Dálka]]*VLOOKUP(historie[[#This Row],[Veteran]],Veteran,3,FALSE),0)-b_2_m)^c_2_m,0))</f>
        <v>310</v>
      </c>
      <c r="AN82" s="61">
        <f>IF(OR(historie[[#This Row],[Koule]]&lt;b_3_m,historie[[#This Row],[Koule]]=""),0,ROUNDDOWN(a_3_m*(FLOOR(historie[[#This Row],[Koule]]*VLOOKUP(historie[[#This Row],[Veteran]],Veteran,4,FALSE),0.01)-b_3_m)^c_3_m,0))</f>
        <v>527</v>
      </c>
      <c r="AO82" s="61">
        <f>IF(OR(historie[[#This Row],[Výška]]&lt;b_4_m,historie[[#This Row],[Výška]]=""),0,ROUNDDOWN(a_4_m*(ROUND(historie[[#This Row],[Výška]]*VLOOKUP(historie[[#This Row],[Veteran]],Veteran,5,FALSE),0)-b_4_m)^c_4_m,0))</f>
        <v>488</v>
      </c>
      <c r="AP8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242</v>
      </c>
      <c r="AQ8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146</v>
      </c>
      <c r="AR82" s="61">
        <f>IF(OR(historie[[#This Row],[Disk]]&lt;b_7_m,historie[[#This Row],[Disk]]=""),0,ROUNDDOWN(a_7_m*(FLOOR(historie[[#This Row],[Disk]]*VLOOKUP(historie[[#This Row],[Veteran]],Veteran,8,FALSE),0.01)-b_7_m)^c_7_m,0))</f>
        <v>468</v>
      </c>
      <c r="AS82" s="61">
        <f>IF(OR(historie[[#This Row],[Tyčka]]&lt;b_8_m,historie[[#This Row],[Tyčka]]=""),0,ROUNDDOWN(a_8_m*(ROUND(historie[[#This Row],[Tyčka]]*VLOOKUP(historie[[#This Row],[Veteran]],Veteran,9,FALSE),0)-b_8_m)^c_8_m,0))</f>
        <v>181</v>
      </c>
      <c r="AT82" s="61">
        <f>IF(OR(historie[[#This Row],[Oštěp]]&lt;b_9_m,historie[[#This Row],[Oštěp]]=""),0,ROUNDDOWN(a_9_m*(FLOOR(historie[[#This Row],[Oštěp]]*VLOOKUP(historie[[#This Row],[Veteran]],Veteran,10,FALSE),0.01)-b_9_m)^c_9_m,0))</f>
        <v>282</v>
      </c>
      <c r="AU82" s="61">
        <f>IF(OR(historie[[#This Row],[1500m]]*24*60*60&gt;b_10_m,historie[[#This Row],[1500m]]=""),0,ROUNDDOWN(a_10_m*(b_10_m-historie[[#This Row],[1500m]]*VLOOKUP(historie[[#This Row],[Veteran]],Veteran,11,FALSE)*24*60*60)^c_10_m,0))</f>
        <v>235</v>
      </c>
      <c r="AV82" s="80">
        <f t="shared" si="1"/>
        <v>3239</v>
      </c>
      <c r="AW82" s="62">
        <f t="array" ref="AW82">MAX(IF(historie[[Jméno a příjmení]:[Jméno a příjmení]]=A82,historie[[100m_body_v]:[100m_body_v]]))
+MAX(IF(historie[[Jméno a příjmení]:[Jméno a příjmení]]=A82,historie[[dálka_body_v]:[dálka_body_v]]))
+MAX(IF(historie[[Jméno a příjmení]:[Jméno a příjmení]]=A82,historie[[koule_body_v]:[koule_body_v]]))
+MAX(IF(historie[[Jméno a příjmení]:[Jméno a příjmení]]=A82,historie[[výška_body_v]:[výška_body_v]]))
+MAX(IF(historie[[Jméno a příjmení]:[Jméno a příjmení]]=A82,historie[[400m_body_v]:[400m_body_v]]))
+MAX(IF(historie[[Jméno a příjmení]:[Jméno a příjmení]]=A82,historie[[překážky_body_v]:[překážky_body_v]]))
+MAX(IF(historie[[Jméno a příjmení]:[Jméno a příjmení]]=A82,historie[[disk_body_v]:[disk_body_v]]))
+MAX(IF(historie[[Jméno a příjmení]:[Jméno a příjmení]]=A82,historie[[tyčka_body_v]:[tyčka_body_v]]))
+MAX(IF(historie[[Jméno a příjmení]:[Jméno a příjmení]]=A82,historie[[oštěp_body_v]:[oštěp_body_v]]))
+MAX(IF(historie[[Jméno a příjmení]:[Jméno a příjmení]]=A82,historie[[1500m_body_v]:[1500m_body_v]]))</f>
        <v>3684</v>
      </c>
    </row>
    <row r="83" spans="1:49" x14ac:dyDescent="0.2">
      <c r="A83" s="56" t="s">
        <v>102</v>
      </c>
      <c r="B83" s="56">
        <v>1958</v>
      </c>
      <c r="C83" s="57">
        <v>13.8</v>
      </c>
      <c r="D83" s="58">
        <v>341</v>
      </c>
      <c r="E83" s="59">
        <v>407</v>
      </c>
      <c r="F83" s="58">
        <v>217</v>
      </c>
      <c r="G83" s="57">
        <v>9.8699999999999992</v>
      </c>
      <c r="H83" s="58">
        <v>487</v>
      </c>
      <c r="I83" s="59">
        <v>161</v>
      </c>
      <c r="J83" s="58">
        <v>472</v>
      </c>
      <c r="K83" s="57">
        <v>72</v>
      </c>
      <c r="L83" s="58">
        <v>99</v>
      </c>
      <c r="M83" s="57">
        <v>24.03</v>
      </c>
      <c r="N83" s="58">
        <v>101</v>
      </c>
      <c r="O83" s="57">
        <v>23.8</v>
      </c>
      <c r="P83" s="58">
        <v>344</v>
      </c>
      <c r="Q83" s="59">
        <v>190</v>
      </c>
      <c r="R83" s="58">
        <v>121</v>
      </c>
      <c r="S83" s="57">
        <v>26.83</v>
      </c>
      <c r="T83" s="58">
        <v>255</v>
      </c>
      <c r="U83" s="60">
        <v>4.5138888888888893E-3</v>
      </c>
      <c r="V83" s="58">
        <v>156</v>
      </c>
      <c r="W83" s="74">
        <v>2593</v>
      </c>
      <c r="X83" s="83">
        <v>1998</v>
      </c>
      <c r="Y83" s="77">
        <f>IF(historie[[#This Row],[Ročník]]&lt;&gt;0,historie[[#This Row],[Rok]]-historie[[#This Row],[Ročník]],"")</f>
        <v>40</v>
      </c>
      <c r="Z83" s="80">
        <f>IF(AND(historie[[#This Row],[Ročník]]&lt;&gt;"",FLOOR(historie[[#This Row],[Rok]]-historie[[#This Row],[Ročník]],5)&gt;=35),FLOOR(historie[[#This Row],[Rok]]-historie[[#This Row],[Ročník]],5),0)</f>
        <v>40</v>
      </c>
      <c r="AA83" s="61">
        <f>IF(OR(historie[[#This Row],[100m]]&gt;b_1_m-k_1_m*měření,historie[[#This Row],[100m]]=""),0,ROUNDDOWN(a_1_m*(b_1_m-k_1_m*měření-historie[[#This Row],[100m]])^c_1_m,0))</f>
        <v>307</v>
      </c>
      <c r="AB83" s="61">
        <f>IF(OR(historie[[#This Row],[Dálka]]&lt;b_2_m,historie[[#This Row],[Dálka]]=""),0,ROUNDDOWN(a_2_m*(historie[[#This Row],[Dálka]]-b_2_m)^c_2_m,0))</f>
        <v>217</v>
      </c>
      <c r="AC83" s="61">
        <f>IF(OR(historie[[#This Row],[Koule]]&lt;b_3_m,historie[[#This Row],[Koule]]=""),0,ROUNDDOWN(a_3_m*(historie[[#This Row],[Koule]]-b_3_m)^c_3_m,0))</f>
        <v>478</v>
      </c>
      <c r="AD83" s="61">
        <f>IF(OR(historie[[#This Row],[Výška]]&lt;b_4_m,historie[[#This Row],[Výška]]=""),0,ROUNDDOWN(a_4_m*(historie[[#This Row],[Výška]]-b_4_m)^c_4_m,0))</f>
        <v>472</v>
      </c>
      <c r="AE83" s="61">
        <f>IF(OR(historie[[#This Row],[400m]]&gt;b_5_m-k_5_m*měření,historie[[#This Row],[400m]]=""),0,ROUNDDOWN(a_5_m*(b_5_m-k_5_m*měření-historie[[#This Row],[400m]])^c_5_m,0))</f>
        <v>96</v>
      </c>
      <c r="AF83" s="61">
        <f>IF(OR(historie[[#This Row],[Překážky]]&gt;b_6_m-k_6_m*měření,historie[[#This Row],[Překážky]]=""),0,ROUNDDOWN(a_6_m*(b_6_m-k_6_m*měření-historie[[#This Row],[Překážky]])^c_6_m,0))</f>
        <v>91</v>
      </c>
      <c r="AG83" s="61">
        <f>IF(OR(historie[[#This Row],[Disk]]&lt;b_7_m,historie[[#This Row],[Disk]]=""),0,ROUNDDOWN(a_7_m*(historie[[#This Row],[Disk]]-b_7_m)^c_7_m,0))</f>
        <v>344</v>
      </c>
      <c r="AH83" s="61">
        <f>IF(OR(historie[[#This Row],[Tyčka]]&lt;b_8_m,historie[[#This Row],[Tyčka]]=""),0,ROUNDDOWN(a_8_m*(historie[[#This Row],[Tyčka]]-b_8_m)^c_8_m,0))</f>
        <v>121</v>
      </c>
      <c r="AI83" s="61">
        <f>IF(OR(historie[[#This Row],[Oštěp]]&lt;b_9_m,historie[[#This Row],[Oštěp]]=""),0,ROUNDDOWN(a_9_m*(historie[[#This Row],[Oštěp]]-b_9_m)^c_9_m,0))</f>
        <v>255</v>
      </c>
      <c r="AJ83" s="61">
        <f>IF(OR(historie[[#This Row],[1500m]]*24*60*60&gt;b_10_m,historie[[#This Row],[1500m]]=""),0,ROUNDDOWN(a_10_m*(b_10_m-historie[[#This Row],[1500m]]*24*60*60)^c_10_m,0))</f>
        <v>155</v>
      </c>
      <c r="AK8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2536</v>
      </c>
      <c r="AL8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393</v>
      </c>
      <c r="AM83" s="61">
        <f>IF(OR(historie[[#This Row],[Dálka]]&lt;b_2_m,historie[[#This Row],[Dálka]]=""),0,ROUNDDOWN(a_2_m*(ROUND(historie[[#This Row],[Dálka]]*VLOOKUP(historie[[#This Row],[Veteran]],Veteran,3,FALSE),0)-b_2_m)^c_2_m,0))</f>
        <v>280</v>
      </c>
      <c r="AN83" s="61">
        <f>IF(OR(historie[[#This Row],[Koule]]&lt;b_3_m,historie[[#This Row],[Koule]]=""),0,ROUNDDOWN(a_3_m*(FLOOR(historie[[#This Row],[Koule]]*VLOOKUP(historie[[#This Row],[Veteran]],Veteran,4,FALSE),0.01)-b_3_m)^c_3_m,0))</f>
        <v>545</v>
      </c>
      <c r="AO83" s="61">
        <f>IF(OR(historie[[#This Row],[Výška]]&lt;b_4_m,historie[[#This Row],[Výška]]=""),0,ROUNDDOWN(a_4_m*(ROUND(historie[[#This Row],[Výška]]*VLOOKUP(historie[[#This Row],[Veteran]],Veteran,5,FALSE),0)-b_4_m)^c_4_m,0))</f>
        <v>536</v>
      </c>
      <c r="AP8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194</v>
      </c>
      <c r="AQ8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146</v>
      </c>
      <c r="AR83" s="61">
        <f>IF(OR(historie[[#This Row],[Disk]]&lt;b_7_m,historie[[#This Row],[Disk]]=""),0,ROUNDDOWN(a_7_m*(FLOOR(historie[[#This Row],[Disk]]*VLOOKUP(historie[[#This Row],[Veteran]],Veteran,8,FALSE),0.01)-b_7_m)^c_7_m,0))</f>
        <v>390</v>
      </c>
      <c r="AS83" s="61">
        <f>IF(OR(historie[[#This Row],[Tyčka]]&lt;b_8_m,historie[[#This Row],[Tyčka]]=""),0,ROUNDDOWN(a_8_m*(ROUND(historie[[#This Row],[Tyčka]]*VLOOKUP(historie[[#This Row],[Veteran]],Veteran,9,FALSE),0)-b_8_m)^c_8_m,0))</f>
        <v>149</v>
      </c>
      <c r="AT83" s="61">
        <f>IF(OR(historie[[#This Row],[Oštěp]]&lt;b_9_m,historie[[#This Row],[Oštěp]]=""),0,ROUNDDOWN(a_9_m*(FLOOR(historie[[#This Row],[Oštěp]]*VLOOKUP(historie[[#This Row],[Veteran]],Veteran,10,FALSE),0.01)-b_9_m)^c_9_m,0))</f>
        <v>287</v>
      </c>
      <c r="AU83" s="61">
        <f>IF(OR(historie[[#This Row],[1500m]]*24*60*60&gt;b_10_m,historie[[#This Row],[1500m]]=""),0,ROUNDDOWN(a_10_m*(b_10_m-historie[[#This Row],[1500m]]*VLOOKUP(historie[[#This Row],[Veteran]],Veteran,11,FALSE)*24*60*60)^c_10_m,0))</f>
        <v>220</v>
      </c>
      <c r="AV83" s="80">
        <f t="shared" si="1"/>
        <v>3140</v>
      </c>
      <c r="AW83" s="62">
        <f t="array" ref="AW83">MAX(IF(historie[[Jméno a příjmení]:[Jméno a příjmení]]=A83,historie[[100m_body_v]:[100m_body_v]]))
+MAX(IF(historie[[Jméno a příjmení]:[Jméno a příjmení]]=A83,historie[[dálka_body_v]:[dálka_body_v]]))
+MAX(IF(historie[[Jméno a příjmení]:[Jméno a příjmení]]=A83,historie[[koule_body_v]:[koule_body_v]]))
+MAX(IF(historie[[Jméno a příjmení]:[Jméno a příjmení]]=A83,historie[[výška_body_v]:[výška_body_v]]))
+MAX(IF(historie[[Jméno a příjmení]:[Jméno a příjmení]]=A83,historie[[400m_body_v]:[400m_body_v]]))
+MAX(IF(historie[[Jméno a příjmení]:[Jméno a příjmení]]=A83,historie[[překážky_body_v]:[překážky_body_v]]))
+MAX(IF(historie[[Jméno a příjmení]:[Jméno a příjmení]]=A83,historie[[disk_body_v]:[disk_body_v]]))
+MAX(IF(historie[[Jméno a příjmení]:[Jméno a příjmení]]=A83,historie[[tyčka_body_v]:[tyčka_body_v]]))
+MAX(IF(historie[[Jméno a příjmení]:[Jméno a příjmení]]=A83,historie[[oštěp_body_v]:[oštěp_body_v]]))
+MAX(IF(historie[[Jméno a příjmení]:[Jméno a příjmení]]=A83,historie[[1500m_body_v]:[1500m_body_v]]))</f>
        <v>3684</v>
      </c>
    </row>
    <row r="84" spans="1:49" x14ac:dyDescent="0.2">
      <c r="A84" s="56" t="s">
        <v>102</v>
      </c>
      <c r="B84" s="56">
        <v>1958</v>
      </c>
      <c r="C84" s="57">
        <v>14.06</v>
      </c>
      <c r="D84" s="58">
        <v>304</v>
      </c>
      <c r="E84" s="59">
        <v>424</v>
      </c>
      <c r="F84" s="58">
        <v>245</v>
      </c>
      <c r="G84" s="57">
        <v>10.44</v>
      </c>
      <c r="H84" s="58">
        <v>512</v>
      </c>
      <c r="I84" s="59">
        <v>163</v>
      </c>
      <c r="J84" s="58">
        <v>488</v>
      </c>
      <c r="K84" s="57">
        <v>71.8</v>
      </c>
      <c r="L84" s="58">
        <v>102</v>
      </c>
      <c r="M84" s="57">
        <v>22.97</v>
      </c>
      <c r="N84" s="58">
        <v>153</v>
      </c>
      <c r="O84" s="57">
        <v>28.22</v>
      </c>
      <c r="P84" s="58">
        <v>429</v>
      </c>
      <c r="Q84" s="59">
        <v>200</v>
      </c>
      <c r="R84" s="58">
        <v>140</v>
      </c>
      <c r="S84" s="57">
        <v>26.37</v>
      </c>
      <c r="T84" s="58">
        <v>248</v>
      </c>
      <c r="U84" s="60">
        <v>4.7800925925925919E-3</v>
      </c>
      <c r="V84" s="58">
        <v>90</v>
      </c>
      <c r="W84" s="74">
        <v>2711</v>
      </c>
      <c r="X84" s="83">
        <v>1997</v>
      </c>
      <c r="Y84" s="77">
        <f>IF(historie[[#This Row],[Ročník]]&lt;&gt;0,historie[[#This Row],[Rok]]-historie[[#This Row],[Ročník]],"")</f>
        <v>39</v>
      </c>
      <c r="Z84" s="80">
        <f>IF(AND(historie[[#This Row],[Ročník]]&lt;&gt;"",FLOOR(historie[[#This Row],[Rok]]-historie[[#This Row],[Ročník]],5)&gt;=35),FLOOR(historie[[#This Row],[Rok]]-historie[[#This Row],[Ročník]],5),0)</f>
        <v>35</v>
      </c>
      <c r="AA84" s="61">
        <f>IF(OR(historie[[#This Row],[100m]]&gt;b_1_m-k_1_m*měření,historie[[#This Row],[100m]]=""),0,ROUNDDOWN(a_1_m*(b_1_m-k_1_m*měření-historie[[#This Row],[100m]])^c_1_m,0))</f>
        <v>271</v>
      </c>
      <c r="AB84" s="61">
        <f>IF(OR(historie[[#This Row],[Dálka]]&lt;b_2_m,historie[[#This Row],[Dálka]]=""),0,ROUNDDOWN(a_2_m*(historie[[#This Row],[Dálka]]-b_2_m)^c_2_m,0))</f>
        <v>245</v>
      </c>
      <c r="AC84" s="61">
        <f>IF(OR(historie[[#This Row],[Koule]]&lt;b_3_m,historie[[#This Row],[Koule]]=""),0,ROUNDDOWN(a_3_m*(historie[[#This Row],[Koule]]-b_3_m)^c_3_m,0))</f>
        <v>512</v>
      </c>
      <c r="AD84" s="61">
        <f>IF(OR(historie[[#This Row],[Výška]]&lt;b_4_m,historie[[#This Row],[Výška]]=""),0,ROUNDDOWN(a_4_m*(historie[[#This Row],[Výška]]-b_4_m)^c_4_m,0))</f>
        <v>488</v>
      </c>
      <c r="AE84" s="61">
        <f>IF(OR(historie[[#This Row],[400m]]&gt;b_5_m-k_5_m*měření,historie[[#This Row],[400m]]=""),0,ROUNDDOWN(a_5_m*(b_5_m-k_5_m*měření-historie[[#This Row],[400m]])^c_5_m,0))</f>
        <v>100</v>
      </c>
      <c r="AF84" s="61">
        <f>IF(OR(historie[[#This Row],[Překážky]]&gt;b_6_m-k_6_m*měření,historie[[#This Row],[Překážky]]=""),0,ROUNDDOWN(a_6_m*(b_6_m-k_6_m*měření-historie[[#This Row],[Překážky]])^c_6_m,0))</f>
        <v>140</v>
      </c>
      <c r="AG84" s="61">
        <f>IF(OR(historie[[#This Row],[Disk]]&lt;b_7_m,historie[[#This Row],[Disk]]=""),0,ROUNDDOWN(a_7_m*(historie[[#This Row],[Disk]]-b_7_m)^c_7_m,0))</f>
        <v>430</v>
      </c>
      <c r="AH84" s="61">
        <f>IF(OR(historie[[#This Row],[Tyčka]]&lt;b_8_m,historie[[#This Row],[Tyčka]]=""),0,ROUNDDOWN(a_8_m*(historie[[#This Row],[Tyčka]]-b_8_m)^c_8_m,0))</f>
        <v>140</v>
      </c>
      <c r="AI84" s="61">
        <f>IF(OR(historie[[#This Row],[Oštěp]]&lt;b_9_m,historie[[#This Row],[Oštěp]]=""),0,ROUNDDOWN(a_9_m*(historie[[#This Row],[Oštěp]]-b_9_m)^c_9_m,0))</f>
        <v>248</v>
      </c>
      <c r="AJ84" s="61">
        <f>IF(OR(historie[[#This Row],[1500m]]*24*60*60&gt;b_10_m,historie[[#This Row],[1500m]]=""),0,ROUNDDOWN(a_10_m*(b_10_m-historie[[#This Row],[1500m]]*24*60*60)^c_10_m,0))</f>
        <v>90</v>
      </c>
      <c r="AK8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2664</v>
      </c>
      <c r="AL8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295</v>
      </c>
      <c r="AM84" s="61">
        <f>IF(OR(historie[[#This Row],[Dálka]]&lt;b_2_m,historie[[#This Row],[Dálka]]=""),0,ROUNDDOWN(a_2_m*(ROUND(historie[[#This Row],[Dálka]]*VLOOKUP(historie[[#This Row],[Veteran]],Veteran,3,FALSE),0)-b_2_m)^c_2_m,0))</f>
        <v>267</v>
      </c>
      <c r="AN84" s="61">
        <f>IF(OR(historie[[#This Row],[Koule]]&lt;b_3_m,historie[[#This Row],[Koule]]=""),0,ROUNDDOWN(a_3_m*(FLOOR(historie[[#This Row],[Koule]]*VLOOKUP(historie[[#This Row],[Veteran]],Veteran,4,FALSE),0.01)-b_3_m)^c_3_m,0))</f>
        <v>535</v>
      </c>
      <c r="AO84" s="61">
        <f>IF(OR(historie[[#This Row],[Výška]]&lt;b_4_m,historie[[#This Row],[Výška]]=""),0,ROUNDDOWN(a_4_m*(ROUND(historie[[#This Row],[Výška]]*VLOOKUP(historie[[#This Row],[Veteran]],Veteran,5,FALSE),0)-b_4_m)^c_4_m,0))</f>
        <v>520</v>
      </c>
      <c r="AP8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149</v>
      </c>
      <c r="AQ8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153</v>
      </c>
      <c r="AR84" s="61">
        <f>IF(OR(historie[[#This Row],[Disk]]&lt;b_7_m,historie[[#This Row],[Disk]]=""),0,ROUNDDOWN(a_7_m*(FLOOR(historie[[#This Row],[Disk]]*VLOOKUP(historie[[#This Row],[Veteran]],Veteran,8,FALSE),0.01)-b_7_m)^c_7_m,0))</f>
        <v>437</v>
      </c>
      <c r="AS84" s="61">
        <f>IF(OR(historie[[#This Row],[Tyčka]]&lt;b_8_m,historie[[#This Row],[Tyčka]]=""),0,ROUNDDOWN(a_8_m*(ROUND(historie[[#This Row],[Tyčka]]*VLOOKUP(historie[[#This Row],[Veteran]],Veteran,9,FALSE),0)-b_8_m)^c_8_m,0))</f>
        <v>145</v>
      </c>
      <c r="AT84" s="61">
        <f>IF(OR(historie[[#This Row],[Oštěp]]&lt;b_9_m,historie[[#This Row],[Oštěp]]=""),0,ROUNDDOWN(a_9_m*(FLOOR(historie[[#This Row],[Oštěp]]*VLOOKUP(historie[[#This Row],[Veteran]],Veteran,10,FALSE),0.01)-b_9_m)^c_9_m,0))</f>
        <v>253</v>
      </c>
      <c r="AU84" s="61">
        <f>IF(OR(historie[[#This Row],[1500m]]*24*60*60&gt;b_10_m,historie[[#This Row],[1500m]]=""),0,ROUNDDOWN(a_10_m*(b_10_m-historie[[#This Row],[1500m]]*VLOOKUP(historie[[#This Row],[Veteran]],Veteran,11,FALSE)*24*60*60)^c_10_m,0))</f>
        <v>99</v>
      </c>
      <c r="AV84" s="80">
        <f t="shared" si="1"/>
        <v>2853</v>
      </c>
      <c r="AW84" s="62">
        <f t="array" ref="AW84">MAX(IF(historie[[Jméno a příjmení]:[Jméno a příjmení]]=A84,historie[[100m_body_v]:[100m_body_v]]))
+MAX(IF(historie[[Jméno a příjmení]:[Jméno a příjmení]]=A84,historie[[dálka_body_v]:[dálka_body_v]]))
+MAX(IF(historie[[Jméno a příjmení]:[Jméno a příjmení]]=A84,historie[[koule_body_v]:[koule_body_v]]))
+MAX(IF(historie[[Jméno a příjmení]:[Jméno a příjmení]]=A84,historie[[výška_body_v]:[výška_body_v]]))
+MAX(IF(historie[[Jméno a příjmení]:[Jméno a příjmení]]=A84,historie[[400m_body_v]:[400m_body_v]]))
+MAX(IF(historie[[Jméno a příjmení]:[Jméno a příjmení]]=A84,historie[[překážky_body_v]:[překážky_body_v]]))
+MAX(IF(historie[[Jméno a příjmení]:[Jméno a příjmení]]=A84,historie[[disk_body_v]:[disk_body_v]]))
+MAX(IF(historie[[Jméno a příjmení]:[Jméno a příjmení]]=A84,historie[[tyčka_body_v]:[tyčka_body_v]]))
+MAX(IF(historie[[Jméno a příjmení]:[Jméno a příjmení]]=A84,historie[[oštěp_body_v]:[oštěp_body_v]]))
+MAX(IF(historie[[Jméno a příjmení]:[Jméno a příjmení]]=A84,historie[[1500m_body_v]:[1500m_body_v]]))</f>
        <v>3684</v>
      </c>
    </row>
    <row r="85" spans="1:49" x14ac:dyDescent="0.2">
      <c r="A85" s="56" t="s">
        <v>102</v>
      </c>
      <c r="B85" s="56">
        <v>1958</v>
      </c>
      <c r="C85" s="57">
        <v>13.9</v>
      </c>
      <c r="D85" s="58">
        <v>293</v>
      </c>
      <c r="E85" s="59">
        <v>460</v>
      </c>
      <c r="F85" s="58">
        <v>308</v>
      </c>
      <c r="G85" s="57">
        <v>8.9700000000000006</v>
      </c>
      <c r="H85" s="58">
        <v>424</v>
      </c>
      <c r="I85" s="59"/>
      <c r="J85" s="58">
        <v>0</v>
      </c>
      <c r="K85" s="57"/>
      <c r="L85" s="58">
        <v>0</v>
      </c>
      <c r="M85" s="57"/>
      <c r="N85" s="58">
        <v>0</v>
      </c>
      <c r="O85" s="57"/>
      <c r="P85" s="58">
        <v>0</v>
      </c>
      <c r="Q85" s="59"/>
      <c r="R85" s="58">
        <v>0</v>
      </c>
      <c r="S85" s="57"/>
      <c r="T85" s="58">
        <v>0</v>
      </c>
      <c r="U85" s="60"/>
      <c r="V85" s="58">
        <v>0</v>
      </c>
      <c r="W85" s="74">
        <v>1025</v>
      </c>
      <c r="X85" s="83">
        <v>1996</v>
      </c>
      <c r="Y85" s="77">
        <f>IF(historie[[#This Row],[Ročník]]&lt;&gt;0,historie[[#This Row],[Rok]]-historie[[#This Row],[Ročník]],"")</f>
        <v>38</v>
      </c>
      <c r="Z85" s="80">
        <f>IF(AND(historie[[#This Row],[Ročník]]&lt;&gt;"",FLOOR(historie[[#This Row],[Rok]]-historie[[#This Row],[Ročník]],5)&gt;=35),FLOOR(historie[[#This Row],[Rok]]-historie[[#This Row],[Ročník]],5),0)</f>
        <v>35</v>
      </c>
      <c r="AA85" s="61">
        <f>IF(OR(historie[[#This Row],[100m]]&gt;b_1_m-k_1_m*měření,historie[[#This Row],[100m]]=""),0,ROUNDDOWN(a_1_m*(b_1_m-k_1_m*měření-historie[[#This Row],[100m]])^c_1_m,0))</f>
        <v>293</v>
      </c>
      <c r="AB85" s="61">
        <f>IF(OR(historie[[#This Row],[Dálka]]&lt;b_2_m,historie[[#This Row],[Dálka]]=""),0,ROUNDDOWN(a_2_m*(historie[[#This Row],[Dálka]]-b_2_m)^c_2_m,0))</f>
        <v>308</v>
      </c>
      <c r="AC85" s="61">
        <f>IF(OR(historie[[#This Row],[Koule]]&lt;b_3_m,historie[[#This Row],[Koule]]=""),0,ROUNDDOWN(a_3_m*(historie[[#This Row],[Koule]]-b_3_m)^c_3_m,0))</f>
        <v>424</v>
      </c>
      <c r="AD85" s="61">
        <f>IF(OR(historie[[#This Row],[Výška]]&lt;b_4_m,historie[[#This Row],[Výška]]=""),0,ROUNDDOWN(a_4_m*(historie[[#This Row],[Výška]]-b_4_m)^c_4_m,0))</f>
        <v>0</v>
      </c>
      <c r="AE85" s="61">
        <f>IF(OR(historie[[#This Row],[400m]]&gt;b_5_m-k_5_m*měření,historie[[#This Row],[400m]]=""),0,ROUNDDOWN(a_5_m*(b_5_m-k_5_m*měření-historie[[#This Row],[400m]])^c_5_m,0))</f>
        <v>0</v>
      </c>
      <c r="AF85" s="61">
        <f>IF(OR(historie[[#This Row],[Překážky]]&gt;b_6_m-k_6_m*měření,historie[[#This Row],[Překážky]]=""),0,ROUNDDOWN(a_6_m*(b_6_m-k_6_m*měření-historie[[#This Row],[Překážky]])^c_6_m,0))</f>
        <v>0</v>
      </c>
      <c r="AG85" s="61">
        <f>IF(OR(historie[[#This Row],[Disk]]&lt;b_7_m,historie[[#This Row],[Disk]]=""),0,ROUNDDOWN(a_7_m*(historie[[#This Row],[Disk]]-b_7_m)^c_7_m,0))</f>
        <v>0</v>
      </c>
      <c r="AH85" s="61">
        <f>IF(OR(historie[[#This Row],[Tyčka]]&lt;b_8_m,historie[[#This Row],[Tyčka]]=""),0,ROUNDDOWN(a_8_m*(historie[[#This Row],[Tyčka]]-b_8_m)^c_8_m,0))</f>
        <v>0</v>
      </c>
      <c r="AI85" s="61">
        <f>IF(OR(historie[[#This Row],[Oštěp]]&lt;b_9_m,historie[[#This Row],[Oštěp]]=""),0,ROUNDDOWN(a_9_m*(historie[[#This Row],[Oštěp]]-b_9_m)^c_9_m,0))</f>
        <v>0</v>
      </c>
      <c r="AJ85" s="61">
        <f>IF(OR(historie[[#This Row],[1500m]]*24*60*60&gt;b_10_m,historie[[#This Row],[1500m]]=""),0,ROUNDDOWN(a_10_m*(b_10_m-historie[[#This Row],[1500m]]*24*60*60)^c_10_m,0))</f>
        <v>0</v>
      </c>
      <c r="AK8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1025</v>
      </c>
      <c r="AL8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318</v>
      </c>
      <c r="AM85" s="61">
        <f>IF(OR(historie[[#This Row],[Dálka]]&lt;b_2_m,historie[[#This Row],[Dálka]]=""),0,ROUNDDOWN(a_2_m*(ROUND(historie[[#This Row],[Dálka]]*VLOOKUP(historie[[#This Row],[Veteran]],Veteran,3,FALSE),0)-b_2_m)^c_2_m,0))</f>
        <v>335</v>
      </c>
      <c r="AN85" s="61">
        <f>IF(OR(historie[[#This Row],[Koule]]&lt;b_3_m,historie[[#This Row],[Koule]]=""),0,ROUNDDOWN(a_3_m*(FLOOR(historie[[#This Row],[Koule]]*VLOOKUP(historie[[#This Row],[Veteran]],Veteran,4,FALSE),0.01)-b_3_m)^c_3_m,0))</f>
        <v>444</v>
      </c>
      <c r="AO85" s="61">
        <f>IF(OR(historie[[#This Row],[Výška]]&lt;b_4_m,historie[[#This Row],[Výška]]=""),0,ROUNDDOWN(a_4_m*(ROUND(historie[[#This Row],[Výška]]*VLOOKUP(historie[[#This Row],[Veteran]],Veteran,5,FALSE),0)-b_4_m)^c_4_m,0))</f>
        <v>0</v>
      </c>
      <c r="AP8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8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85" s="61">
        <f>IF(OR(historie[[#This Row],[Disk]]&lt;b_7_m,historie[[#This Row],[Disk]]=""),0,ROUNDDOWN(a_7_m*(FLOOR(historie[[#This Row],[Disk]]*VLOOKUP(historie[[#This Row],[Veteran]],Veteran,8,FALSE),0.01)-b_7_m)^c_7_m,0))</f>
        <v>0</v>
      </c>
      <c r="AS85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85" s="6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85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85" s="80">
        <f t="shared" si="1"/>
        <v>1097</v>
      </c>
      <c r="AW85" s="62">
        <f t="array" ref="AW85">MAX(IF(historie[[Jméno a příjmení]:[Jméno a příjmení]]=A85,historie[[100m_body_v]:[100m_body_v]]))
+MAX(IF(historie[[Jméno a příjmení]:[Jméno a příjmení]]=A85,historie[[dálka_body_v]:[dálka_body_v]]))
+MAX(IF(historie[[Jméno a příjmení]:[Jméno a příjmení]]=A85,historie[[koule_body_v]:[koule_body_v]]))
+MAX(IF(historie[[Jméno a příjmení]:[Jméno a příjmení]]=A85,historie[[výška_body_v]:[výška_body_v]]))
+MAX(IF(historie[[Jméno a příjmení]:[Jméno a příjmení]]=A85,historie[[400m_body_v]:[400m_body_v]]))
+MAX(IF(historie[[Jméno a příjmení]:[Jméno a příjmení]]=A85,historie[[překážky_body_v]:[překážky_body_v]]))
+MAX(IF(historie[[Jméno a příjmení]:[Jméno a příjmení]]=A85,historie[[disk_body_v]:[disk_body_v]]))
+MAX(IF(historie[[Jméno a příjmení]:[Jméno a příjmení]]=A85,historie[[tyčka_body_v]:[tyčka_body_v]]))
+MAX(IF(historie[[Jméno a příjmení]:[Jméno a příjmení]]=A85,historie[[oštěp_body_v]:[oštěp_body_v]]))
+MAX(IF(historie[[Jméno a příjmení]:[Jméno a příjmení]]=A85,historie[[1500m_body_v]:[1500m_body_v]]))</f>
        <v>3684</v>
      </c>
    </row>
    <row r="86" spans="1:49" x14ac:dyDescent="0.2">
      <c r="A86" s="56" t="s">
        <v>101</v>
      </c>
      <c r="B86" s="56">
        <v>1957</v>
      </c>
      <c r="C86" s="57">
        <v>15</v>
      </c>
      <c r="D86" s="58">
        <v>159</v>
      </c>
      <c r="E86" s="59">
        <v>359</v>
      </c>
      <c r="F86" s="58">
        <v>143</v>
      </c>
      <c r="G86" s="57">
        <v>6.69</v>
      </c>
      <c r="H86" s="58">
        <v>289</v>
      </c>
      <c r="I86" s="59">
        <v>125</v>
      </c>
      <c r="J86" s="58">
        <v>218</v>
      </c>
      <c r="K86" s="57">
        <v>75.5</v>
      </c>
      <c r="L86" s="58">
        <v>43</v>
      </c>
      <c r="M86" s="57"/>
      <c r="N86" s="58">
        <v>0</v>
      </c>
      <c r="O86" s="57">
        <v>16.8</v>
      </c>
      <c r="P86" s="58">
        <v>213</v>
      </c>
      <c r="Q86" s="59"/>
      <c r="R86" s="58">
        <v>0</v>
      </c>
      <c r="S86" s="57">
        <v>24.24</v>
      </c>
      <c r="T86" s="58">
        <v>220</v>
      </c>
      <c r="U86" s="60"/>
      <c r="V86" s="58">
        <v>0</v>
      </c>
      <c r="W86" s="74">
        <v>1285</v>
      </c>
      <c r="X86" s="83">
        <v>1996</v>
      </c>
      <c r="Y86" s="77">
        <f>IF(historie[[#This Row],[Ročník]]&lt;&gt;0,historie[[#This Row],[Rok]]-historie[[#This Row],[Ročník]],"")</f>
        <v>39</v>
      </c>
      <c r="Z86" s="80">
        <f>IF(AND(historie[[#This Row],[Ročník]]&lt;&gt;"",FLOOR(historie[[#This Row],[Rok]]-historie[[#This Row],[Ročník]],5)&gt;=35),FLOOR(historie[[#This Row],[Rok]]-historie[[#This Row],[Ročník]],5),0)</f>
        <v>35</v>
      </c>
      <c r="AA86" s="61">
        <f>IF(OR(historie[[#This Row],[100m]]&gt;b_1_m-k_1_m*měření,historie[[#This Row],[100m]]=""),0,ROUNDDOWN(a_1_m*(b_1_m-k_1_m*měření-historie[[#This Row],[100m]])^c_1_m,0))</f>
        <v>159</v>
      </c>
      <c r="AB86" s="61">
        <f>IF(OR(historie[[#This Row],[Dálka]]&lt;b_2_m,historie[[#This Row],[Dálka]]=""),0,ROUNDDOWN(a_2_m*(historie[[#This Row],[Dálka]]-b_2_m)^c_2_m,0))</f>
        <v>143</v>
      </c>
      <c r="AC86" s="61">
        <f>IF(OR(historie[[#This Row],[Koule]]&lt;b_3_m,historie[[#This Row],[Koule]]=""),0,ROUNDDOWN(a_3_m*(historie[[#This Row],[Koule]]-b_3_m)^c_3_m,0))</f>
        <v>289</v>
      </c>
      <c r="AD86" s="61">
        <f>IF(OR(historie[[#This Row],[Výška]]&lt;b_4_m,historie[[#This Row],[Výška]]=""),0,ROUNDDOWN(a_4_m*(historie[[#This Row],[Výška]]-b_4_m)^c_4_m,0))</f>
        <v>218</v>
      </c>
      <c r="AE86" s="61">
        <f>IF(OR(historie[[#This Row],[400m]]&gt;b_5_m-k_5_m*měření,historie[[#This Row],[400m]]=""),0,ROUNDDOWN(a_5_m*(b_5_m-k_5_m*měření-historie[[#This Row],[400m]])^c_5_m,0))</f>
        <v>43</v>
      </c>
      <c r="AF86" s="61">
        <f>IF(OR(historie[[#This Row],[Překážky]]&gt;b_6_m-k_6_m*měření,historie[[#This Row],[Překážky]]=""),0,ROUNDDOWN(a_6_m*(b_6_m-k_6_m*měření-historie[[#This Row],[Překážky]])^c_6_m,0))</f>
        <v>0</v>
      </c>
      <c r="AG86" s="61">
        <f>IF(OR(historie[[#This Row],[Disk]]&lt;b_7_m,historie[[#This Row],[Disk]]=""),0,ROUNDDOWN(a_7_m*(historie[[#This Row],[Disk]]-b_7_m)^c_7_m,0))</f>
        <v>213</v>
      </c>
      <c r="AH86" s="61">
        <f>IF(OR(historie[[#This Row],[Tyčka]]&lt;b_8_m,historie[[#This Row],[Tyčka]]=""),0,ROUNDDOWN(a_8_m*(historie[[#This Row],[Tyčka]]-b_8_m)^c_8_m,0))</f>
        <v>0</v>
      </c>
      <c r="AI86" s="61">
        <f>IF(OR(historie[[#This Row],[Oštěp]]&lt;b_9_m,historie[[#This Row],[Oštěp]]=""),0,ROUNDDOWN(a_9_m*(historie[[#This Row],[Oštěp]]-b_9_m)^c_9_m,0))</f>
        <v>219</v>
      </c>
      <c r="AJ86" s="61">
        <f>IF(OR(historie[[#This Row],[1500m]]*24*60*60&gt;b_10_m,historie[[#This Row],[1500m]]=""),0,ROUNDDOWN(a_10_m*(b_10_m-historie[[#This Row],[1500m]]*24*60*60)^c_10_m,0))</f>
        <v>0</v>
      </c>
      <c r="AK8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1284</v>
      </c>
      <c r="AL8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180</v>
      </c>
      <c r="AM86" s="61">
        <f>IF(OR(historie[[#This Row],[Dálka]]&lt;b_2_m,historie[[#This Row],[Dálka]]=""),0,ROUNDDOWN(a_2_m*(ROUND(historie[[#This Row],[Dálka]]*VLOOKUP(historie[[#This Row],[Veteran]],Veteran,3,FALSE),0)-b_2_m)^c_2_m,0))</f>
        <v>159</v>
      </c>
      <c r="AN86" s="61">
        <f>IF(OR(historie[[#This Row],[Koule]]&lt;b_3_m,historie[[#This Row],[Koule]]=""),0,ROUNDDOWN(a_3_m*(FLOOR(historie[[#This Row],[Koule]]*VLOOKUP(historie[[#This Row],[Veteran]],Veteran,4,FALSE),0.01)-b_3_m)^c_3_m,0))</f>
        <v>303</v>
      </c>
      <c r="AO86" s="61">
        <f>IF(OR(historie[[#This Row],[Výška]]&lt;b_4_m,historie[[#This Row],[Výška]]=""),0,ROUNDDOWN(a_4_m*(ROUND(historie[[#This Row],[Výška]]*VLOOKUP(historie[[#This Row],[Veteran]],Veteran,5,FALSE),0)-b_4_m)^c_4_m,0))</f>
        <v>237</v>
      </c>
      <c r="AP8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81</v>
      </c>
      <c r="AQ8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86" s="61">
        <f>IF(OR(historie[[#This Row],[Disk]]&lt;b_7_m,historie[[#This Row],[Disk]]=""),0,ROUNDDOWN(a_7_m*(FLOOR(historie[[#This Row],[Disk]]*VLOOKUP(historie[[#This Row],[Veteran]],Veteran,8,FALSE),0.01)-b_7_m)^c_7_m,0))</f>
        <v>217</v>
      </c>
      <c r="AS86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86" s="61">
        <f>IF(OR(historie[[#This Row],[Oštěp]]&lt;b_9_m,historie[[#This Row],[Oštěp]]=""),0,ROUNDDOWN(a_9_m*(FLOOR(historie[[#This Row],[Oštěp]]*VLOOKUP(historie[[#This Row],[Veteran]],Veteran,10,FALSE),0.01)-b_9_m)^c_9_m,0))</f>
        <v>223</v>
      </c>
      <c r="AU86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86" s="80">
        <f t="shared" si="1"/>
        <v>1400</v>
      </c>
      <c r="AW86" s="62">
        <f t="array" ref="AW86">MAX(IF(historie[[Jméno a příjmení]:[Jméno a příjmení]]=A86,historie[[100m_body_v]:[100m_body_v]]))
+MAX(IF(historie[[Jméno a příjmení]:[Jméno a příjmení]]=A86,historie[[dálka_body_v]:[dálka_body_v]]))
+MAX(IF(historie[[Jméno a příjmení]:[Jméno a příjmení]]=A86,historie[[koule_body_v]:[koule_body_v]]))
+MAX(IF(historie[[Jméno a příjmení]:[Jméno a příjmení]]=A86,historie[[výška_body_v]:[výška_body_v]]))
+MAX(IF(historie[[Jméno a příjmení]:[Jméno a příjmení]]=A86,historie[[400m_body_v]:[400m_body_v]]))
+MAX(IF(historie[[Jméno a příjmení]:[Jméno a příjmení]]=A86,historie[[překážky_body_v]:[překážky_body_v]]))
+MAX(IF(historie[[Jméno a příjmení]:[Jméno a příjmení]]=A86,historie[[disk_body_v]:[disk_body_v]]))
+MAX(IF(historie[[Jméno a příjmení]:[Jméno a příjmení]]=A86,historie[[tyčka_body_v]:[tyčka_body_v]]))
+MAX(IF(historie[[Jméno a příjmení]:[Jméno a příjmení]]=A86,historie[[oštěp_body_v]:[oštěp_body_v]]))
+MAX(IF(historie[[Jméno a příjmení]:[Jméno a příjmení]]=A86,historie[[1500m_body_v]:[1500m_body_v]]))</f>
        <v>1400</v>
      </c>
    </row>
    <row r="87" spans="1:49" x14ac:dyDescent="0.2">
      <c r="A87" s="56" t="s">
        <v>129</v>
      </c>
      <c r="B87" s="56">
        <v>1969</v>
      </c>
      <c r="C87" s="57">
        <v>16.66</v>
      </c>
      <c r="D87" s="58">
        <v>30</v>
      </c>
      <c r="E87" s="59">
        <v>420</v>
      </c>
      <c r="F87" s="58">
        <v>239</v>
      </c>
      <c r="G87" s="57">
        <v>8.1</v>
      </c>
      <c r="H87" s="58">
        <v>372</v>
      </c>
      <c r="I87" s="59">
        <v>130</v>
      </c>
      <c r="J87" s="58">
        <v>250</v>
      </c>
      <c r="K87" s="57"/>
      <c r="L87" s="58">
        <v>0</v>
      </c>
      <c r="M87" s="57"/>
      <c r="N87" s="58">
        <v>0</v>
      </c>
      <c r="O87" s="57">
        <v>18.989999999999998</v>
      </c>
      <c r="P87" s="58">
        <v>253</v>
      </c>
      <c r="Q87" s="59">
        <v>200</v>
      </c>
      <c r="R87" s="58">
        <v>140</v>
      </c>
      <c r="S87" s="57">
        <v>22.93</v>
      </c>
      <c r="T87" s="58">
        <v>201</v>
      </c>
      <c r="U87" s="60"/>
      <c r="V87" s="58">
        <v>0</v>
      </c>
      <c r="W87" s="74">
        <v>1485</v>
      </c>
      <c r="X87" s="83">
        <v>2003</v>
      </c>
      <c r="Y87" s="77">
        <f>IF(historie[[#This Row],[Ročník]]&lt;&gt;0,historie[[#This Row],[Rok]]-historie[[#This Row],[Ročník]],"")</f>
        <v>34</v>
      </c>
      <c r="Z87" s="80">
        <f>IF(AND(historie[[#This Row],[Ročník]]&lt;&gt;"",FLOOR(historie[[#This Row],[Rok]]-historie[[#This Row],[Ročník]],5)&gt;=35),FLOOR(historie[[#This Row],[Rok]]-historie[[#This Row],[Ročník]],5),0)</f>
        <v>0</v>
      </c>
      <c r="AA87" s="61">
        <f>IF(OR(historie[[#This Row],[100m]]&gt;b_1_m-k_1_m*měření,historie[[#This Row],[100m]]=""),0,ROUNDDOWN(a_1_m*(b_1_m-k_1_m*měření-historie[[#This Row],[100m]])^c_1_m,0))</f>
        <v>30</v>
      </c>
      <c r="AB87" s="61">
        <f>IF(OR(historie[[#This Row],[Dálka]]&lt;b_2_m,historie[[#This Row],[Dálka]]=""),0,ROUNDDOWN(a_2_m*(historie[[#This Row],[Dálka]]-b_2_m)^c_2_m,0))</f>
        <v>239</v>
      </c>
      <c r="AC87" s="61">
        <f>IF(OR(historie[[#This Row],[Koule]]&lt;b_3_m,historie[[#This Row],[Koule]]=""),0,ROUNDDOWN(a_3_m*(historie[[#This Row],[Koule]]-b_3_m)^c_3_m,0))</f>
        <v>372</v>
      </c>
      <c r="AD87" s="61">
        <f>IF(OR(historie[[#This Row],[Výška]]&lt;b_4_m,historie[[#This Row],[Výška]]=""),0,ROUNDDOWN(a_4_m*(historie[[#This Row],[Výška]]-b_4_m)^c_4_m,0))</f>
        <v>250</v>
      </c>
      <c r="AE87" s="61">
        <f>IF(OR(historie[[#This Row],[400m]]&gt;b_5_m-k_5_m*měření,historie[[#This Row],[400m]]=""),0,ROUNDDOWN(a_5_m*(b_5_m-k_5_m*měření-historie[[#This Row],[400m]])^c_5_m,0))</f>
        <v>0</v>
      </c>
      <c r="AF87" s="61">
        <f>IF(OR(historie[[#This Row],[Překážky]]&gt;b_6_m-k_6_m*měření,historie[[#This Row],[Překážky]]=""),0,ROUNDDOWN(a_6_m*(b_6_m-k_6_m*měření-historie[[#This Row],[Překážky]])^c_6_m,0))</f>
        <v>0</v>
      </c>
      <c r="AG87" s="61">
        <f>IF(OR(historie[[#This Row],[Disk]]&lt;b_7_m,historie[[#This Row],[Disk]]=""),0,ROUNDDOWN(a_7_m*(historie[[#This Row],[Disk]]-b_7_m)^c_7_m,0))</f>
        <v>253</v>
      </c>
      <c r="AH87" s="61">
        <f>IF(OR(historie[[#This Row],[Tyčka]]&lt;b_8_m,historie[[#This Row],[Tyčka]]=""),0,ROUNDDOWN(a_8_m*(historie[[#This Row],[Tyčka]]-b_8_m)^c_8_m,0))</f>
        <v>140</v>
      </c>
      <c r="AI87" s="61">
        <f>IF(OR(historie[[#This Row],[Oštěp]]&lt;b_9_m,historie[[#This Row],[Oštěp]]=""),0,ROUNDDOWN(a_9_m*(historie[[#This Row],[Oštěp]]-b_9_m)^c_9_m,0))</f>
        <v>201</v>
      </c>
      <c r="AJ87" s="61">
        <f>IF(OR(historie[[#This Row],[1500m]]*24*60*60&gt;b_10_m,historie[[#This Row],[1500m]]=""),0,ROUNDDOWN(a_10_m*(b_10_m-historie[[#This Row],[1500m]]*24*60*60)^c_10_m,0))</f>
        <v>0</v>
      </c>
      <c r="AK8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1485</v>
      </c>
      <c r="AL8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30</v>
      </c>
      <c r="AM87" s="61">
        <f>IF(OR(historie[[#This Row],[Dálka]]&lt;b_2_m,historie[[#This Row],[Dálka]]=""),0,ROUNDDOWN(a_2_m*(ROUND(historie[[#This Row],[Dálka]]*VLOOKUP(historie[[#This Row],[Veteran]],Veteran,3,FALSE),0)-b_2_m)^c_2_m,0))</f>
        <v>239</v>
      </c>
      <c r="AN87" s="61">
        <f>IF(OR(historie[[#This Row],[Koule]]&lt;b_3_m,historie[[#This Row],[Koule]]=""),0,ROUNDDOWN(a_3_m*(FLOOR(historie[[#This Row],[Koule]]*VLOOKUP(historie[[#This Row],[Veteran]],Veteran,4,FALSE),0.01)-b_3_m)^c_3_m,0))</f>
        <v>372</v>
      </c>
      <c r="AO87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8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8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87" s="61">
        <f>IF(OR(historie[[#This Row],[Disk]]&lt;b_7_m,historie[[#This Row],[Disk]]=""),0,ROUNDDOWN(a_7_m*(FLOOR(historie[[#This Row],[Disk]]*VLOOKUP(historie[[#This Row],[Veteran]],Veteran,8,FALSE),0.01)-b_7_m)^c_7_m,0))</f>
        <v>253</v>
      </c>
      <c r="AS87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87" s="61">
        <f>IF(OR(historie[[#This Row],[Oštěp]]&lt;b_9_m,historie[[#This Row],[Oštěp]]=""),0,ROUNDDOWN(a_9_m*(FLOOR(historie[[#This Row],[Oštěp]]*VLOOKUP(historie[[#This Row],[Veteran]],Veteran,10,FALSE),0.01)-b_9_m)^c_9_m,0))</f>
        <v>201</v>
      </c>
      <c r="AU87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87" s="80">
        <f t="shared" si="1"/>
        <v>1485</v>
      </c>
      <c r="AW87" s="62">
        <f t="array" ref="AW87">MAX(IF(historie[[Jméno a příjmení]:[Jméno a příjmení]]=A87,historie[[100m_body_v]:[100m_body_v]]))
+MAX(IF(historie[[Jméno a příjmení]:[Jméno a příjmení]]=A87,historie[[dálka_body_v]:[dálka_body_v]]))
+MAX(IF(historie[[Jméno a příjmení]:[Jméno a příjmení]]=A87,historie[[koule_body_v]:[koule_body_v]]))
+MAX(IF(historie[[Jméno a příjmení]:[Jméno a příjmení]]=A87,historie[[výška_body_v]:[výška_body_v]]))
+MAX(IF(historie[[Jméno a příjmení]:[Jméno a příjmení]]=A87,historie[[400m_body_v]:[400m_body_v]]))
+MAX(IF(historie[[Jméno a příjmení]:[Jméno a příjmení]]=A87,historie[[překážky_body_v]:[překážky_body_v]]))
+MAX(IF(historie[[Jméno a příjmení]:[Jméno a příjmení]]=A87,historie[[disk_body_v]:[disk_body_v]]))
+MAX(IF(historie[[Jméno a příjmení]:[Jméno a příjmení]]=A87,historie[[tyčka_body_v]:[tyčka_body_v]]))
+MAX(IF(historie[[Jméno a příjmení]:[Jméno a příjmení]]=A87,historie[[oštěp_body_v]:[oštěp_body_v]]))
+MAX(IF(historie[[Jméno a příjmení]:[Jméno a příjmení]]=A87,historie[[1500m_body_v]:[1500m_body_v]]))</f>
        <v>2113</v>
      </c>
    </row>
    <row r="88" spans="1:49" x14ac:dyDescent="0.2">
      <c r="A88" s="56" t="s">
        <v>129</v>
      </c>
      <c r="B88" s="56">
        <v>1969</v>
      </c>
      <c r="C88" s="57">
        <v>14.5</v>
      </c>
      <c r="D88" s="58">
        <v>245</v>
      </c>
      <c r="E88" s="59">
        <v>428</v>
      </c>
      <c r="F88" s="58">
        <v>252</v>
      </c>
      <c r="G88" s="57">
        <v>7.7</v>
      </c>
      <c r="H88" s="58">
        <v>349</v>
      </c>
      <c r="I88" s="59">
        <v>125</v>
      </c>
      <c r="J88" s="58">
        <v>218</v>
      </c>
      <c r="K88" s="57">
        <v>68.400000000000006</v>
      </c>
      <c r="L88" s="58">
        <v>173</v>
      </c>
      <c r="M88" s="57">
        <v>25.42</v>
      </c>
      <c r="N88" s="58">
        <v>50</v>
      </c>
      <c r="O88" s="57">
        <v>20.28</v>
      </c>
      <c r="P88" s="58">
        <v>277</v>
      </c>
      <c r="Q88" s="59">
        <v>200</v>
      </c>
      <c r="R88" s="58">
        <v>140</v>
      </c>
      <c r="S88" s="57">
        <v>23.91</v>
      </c>
      <c r="T88" s="58">
        <v>214</v>
      </c>
      <c r="U88" s="60">
        <v>4.4212962962962956E-3</v>
      </c>
      <c r="V88" s="58">
        <v>183</v>
      </c>
      <c r="W88" s="74">
        <v>2101</v>
      </c>
      <c r="X88" s="83">
        <v>1997</v>
      </c>
      <c r="Y88" s="77">
        <f>IF(historie[[#This Row],[Ročník]]&lt;&gt;0,historie[[#This Row],[Rok]]-historie[[#This Row],[Ročník]],"")</f>
        <v>28</v>
      </c>
      <c r="Z88" s="80">
        <f>IF(AND(historie[[#This Row],[Ročník]]&lt;&gt;"",FLOOR(historie[[#This Row],[Rok]]-historie[[#This Row],[Ročník]],5)&gt;=35),FLOOR(historie[[#This Row],[Rok]]-historie[[#This Row],[Ročník]],5),0)</f>
        <v>0</v>
      </c>
      <c r="AA88" s="61">
        <f>IF(OR(historie[[#This Row],[100m]]&gt;b_1_m-k_1_m*měření,historie[[#This Row],[100m]]=""),0,ROUNDDOWN(a_1_m*(b_1_m-k_1_m*měření-historie[[#This Row],[100m]])^c_1_m,0))</f>
        <v>215</v>
      </c>
      <c r="AB88" s="61">
        <f>IF(OR(historie[[#This Row],[Dálka]]&lt;b_2_m,historie[[#This Row],[Dálka]]=""),0,ROUNDDOWN(a_2_m*(historie[[#This Row],[Dálka]]-b_2_m)^c_2_m,0))</f>
        <v>252</v>
      </c>
      <c r="AC88" s="61">
        <f>IF(OR(historie[[#This Row],[Koule]]&lt;b_3_m,historie[[#This Row],[Koule]]=""),0,ROUNDDOWN(a_3_m*(historie[[#This Row],[Koule]]-b_3_m)^c_3_m,0))</f>
        <v>349</v>
      </c>
      <c r="AD88" s="61">
        <f>IF(OR(historie[[#This Row],[Výška]]&lt;b_4_m,historie[[#This Row],[Výška]]=""),0,ROUNDDOWN(a_4_m*(historie[[#This Row],[Výška]]-b_4_m)^c_4_m,0))</f>
        <v>218</v>
      </c>
      <c r="AE88" s="61">
        <f>IF(OR(historie[[#This Row],[400m]]&gt;b_5_m-k_5_m*měření,historie[[#This Row],[400m]]=""),0,ROUNDDOWN(a_5_m*(b_5_m-k_5_m*měření-historie[[#This Row],[400m]])^c_5_m,0))</f>
        <v>170</v>
      </c>
      <c r="AF88" s="61">
        <f>IF(OR(historie[[#This Row],[Překážky]]&gt;b_6_m-k_6_m*měření,historie[[#This Row],[Překážky]]=""),0,ROUNDDOWN(a_6_m*(b_6_m-k_6_m*měření-historie[[#This Row],[Překážky]])^c_6_m,0))</f>
        <v>42</v>
      </c>
      <c r="AG88" s="61">
        <f>IF(OR(historie[[#This Row],[Disk]]&lt;b_7_m,historie[[#This Row],[Disk]]=""),0,ROUNDDOWN(a_7_m*(historie[[#This Row],[Disk]]-b_7_m)^c_7_m,0))</f>
        <v>277</v>
      </c>
      <c r="AH88" s="61">
        <f>IF(OR(historie[[#This Row],[Tyčka]]&lt;b_8_m,historie[[#This Row],[Tyčka]]=""),0,ROUNDDOWN(a_8_m*(historie[[#This Row],[Tyčka]]-b_8_m)^c_8_m,0))</f>
        <v>140</v>
      </c>
      <c r="AI88" s="61">
        <f>IF(OR(historie[[#This Row],[Oštěp]]&lt;b_9_m,historie[[#This Row],[Oštěp]]=""),0,ROUNDDOWN(a_9_m*(historie[[#This Row],[Oštěp]]-b_9_m)^c_9_m,0))</f>
        <v>214</v>
      </c>
      <c r="AJ88" s="61">
        <f>IF(OR(historie[[#This Row],[1500m]]*24*60*60&gt;b_10_m,historie[[#This Row],[1500m]]=""),0,ROUNDDOWN(a_10_m*(b_10_m-historie[[#This Row],[1500m]]*24*60*60)^c_10_m,0))</f>
        <v>181</v>
      </c>
      <c r="AK8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2058</v>
      </c>
      <c r="AL8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215</v>
      </c>
      <c r="AM88" s="61">
        <f>IF(OR(historie[[#This Row],[Dálka]]&lt;b_2_m,historie[[#This Row],[Dálka]]=""),0,ROUNDDOWN(a_2_m*(ROUND(historie[[#This Row],[Dálka]]*VLOOKUP(historie[[#This Row],[Veteran]],Veteran,3,FALSE),0)-b_2_m)^c_2_m,0))</f>
        <v>252</v>
      </c>
      <c r="AN88" s="61">
        <f>IF(OR(historie[[#This Row],[Koule]]&lt;b_3_m,historie[[#This Row],[Koule]]=""),0,ROUNDDOWN(a_3_m*(FLOOR(historie[[#This Row],[Koule]]*VLOOKUP(historie[[#This Row],[Veteran]],Veteran,4,FALSE),0.01)-b_3_m)^c_3_m,0))</f>
        <v>349</v>
      </c>
      <c r="AO88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8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170</v>
      </c>
      <c r="AQ8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42</v>
      </c>
      <c r="AR88" s="61">
        <f>IF(OR(historie[[#This Row],[Disk]]&lt;b_7_m,historie[[#This Row],[Disk]]=""),0,ROUNDDOWN(a_7_m*(FLOOR(historie[[#This Row],[Disk]]*VLOOKUP(historie[[#This Row],[Veteran]],Veteran,8,FALSE),0.01)-b_7_m)^c_7_m,0))</f>
        <v>277</v>
      </c>
      <c r="AS88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88" s="61">
        <f>IF(OR(historie[[#This Row],[Oštěp]]&lt;b_9_m,historie[[#This Row],[Oštěp]]=""),0,ROUNDDOWN(a_9_m*(FLOOR(historie[[#This Row],[Oštěp]]*VLOOKUP(historie[[#This Row],[Veteran]],Veteran,10,FALSE),0.01)-b_9_m)^c_9_m,0))</f>
        <v>214</v>
      </c>
      <c r="AU88" s="61">
        <f>IF(OR(historie[[#This Row],[1500m]]*24*60*60&gt;b_10_m,historie[[#This Row],[1500m]]=""),0,ROUNDDOWN(a_10_m*(b_10_m-historie[[#This Row],[1500m]]*VLOOKUP(historie[[#This Row],[Veteran]],Veteran,11,FALSE)*24*60*60)^c_10_m,0))</f>
        <v>181</v>
      </c>
      <c r="AV88" s="80">
        <f t="shared" si="1"/>
        <v>2058</v>
      </c>
      <c r="AW88" s="62">
        <f t="array" ref="AW88">MAX(IF(historie[[Jméno a příjmení]:[Jméno a příjmení]]=A88,historie[[100m_body_v]:[100m_body_v]]))
+MAX(IF(historie[[Jméno a příjmení]:[Jméno a příjmení]]=A88,historie[[dálka_body_v]:[dálka_body_v]]))
+MAX(IF(historie[[Jméno a příjmení]:[Jméno a příjmení]]=A88,historie[[koule_body_v]:[koule_body_v]]))
+MAX(IF(historie[[Jméno a příjmení]:[Jméno a příjmení]]=A88,historie[[výška_body_v]:[výška_body_v]]))
+MAX(IF(historie[[Jméno a příjmení]:[Jméno a příjmení]]=A88,historie[[400m_body_v]:[400m_body_v]]))
+MAX(IF(historie[[Jméno a příjmení]:[Jméno a příjmení]]=A88,historie[[překážky_body_v]:[překážky_body_v]]))
+MAX(IF(historie[[Jméno a příjmení]:[Jméno a příjmení]]=A88,historie[[disk_body_v]:[disk_body_v]]))
+MAX(IF(historie[[Jméno a příjmení]:[Jméno a příjmení]]=A88,historie[[tyčka_body_v]:[tyčka_body_v]]))
+MAX(IF(historie[[Jméno a příjmení]:[Jméno a příjmení]]=A88,historie[[oštěp_body_v]:[oštěp_body_v]]))
+MAX(IF(historie[[Jméno a příjmení]:[Jméno a příjmení]]=A88,historie[[1500m_body_v]:[1500m_body_v]]))</f>
        <v>2113</v>
      </c>
    </row>
    <row r="89" spans="1:49" x14ac:dyDescent="0.2">
      <c r="A89" s="56" t="s">
        <v>130</v>
      </c>
      <c r="B89" s="56"/>
      <c r="C89" s="57">
        <v>15.72</v>
      </c>
      <c r="D89" s="58">
        <v>92</v>
      </c>
      <c r="E89" s="59">
        <v>412</v>
      </c>
      <c r="F89" s="58">
        <v>225</v>
      </c>
      <c r="G89" s="57">
        <v>6.63</v>
      </c>
      <c r="H89" s="58">
        <v>286</v>
      </c>
      <c r="I89" s="59">
        <v>125</v>
      </c>
      <c r="J89" s="58">
        <v>218</v>
      </c>
      <c r="K89" s="57">
        <v>84.8</v>
      </c>
      <c r="L89" s="58">
        <v>0</v>
      </c>
      <c r="M89" s="57"/>
      <c r="N89" s="58">
        <v>0</v>
      </c>
      <c r="O89" s="57">
        <v>11.19</v>
      </c>
      <c r="P89" s="58">
        <v>113</v>
      </c>
      <c r="Q89" s="59"/>
      <c r="R89" s="58">
        <v>0</v>
      </c>
      <c r="S89" s="57">
        <v>15.11</v>
      </c>
      <c r="T89" s="58">
        <v>97</v>
      </c>
      <c r="U89" s="60">
        <v>5.162037037037037E-3</v>
      </c>
      <c r="V89" s="58">
        <v>25</v>
      </c>
      <c r="W89" s="74">
        <v>1056</v>
      </c>
      <c r="X89" s="83">
        <v>2003</v>
      </c>
      <c r="Y89" s="77" t="str">
        <f>IF(historie[[#This Row],[Ročník]]&lt;&gt;0,historie[[#This Row],[Rok]]-historie[[#This Row],[Ročník]],"")</f>
        <v/>
      </c>
      <c r="Z89" s="80">
        <f>IF(AND(historie[[#This Row],[Ročník]]&lt;&gt;"",FLOOR(historie[[#This Row],[Rok]]-historie[[#This Row],[Ročník]],5)&gt;=35),FLOOR(historie[[#This Row],[Rok]]-historie[[#This Row],[Ročník]],5),0)</f>
        <v>0</v>
      </c>
      <c r="AA89" s="61">
        <f>IF(OR(historie[[#This Row],[100m]]&gt;b_1_m-k_1_m*měření,historie[[#This Row],[100m]]=""),0,ROUNDDOWN(a_1_m*(b_1_m-k_1_m*měření-historie[[#This Row],[100m]])^c_1_m,0))</f>
        <v>92</v>
      </c>
      <c r="AB89" s="61">
        <f>IF(OR(historie[[#This Row],[Dálka]]&lt;b_2_m,historie[[#This Row],[Dálka]]=""),0,ROUNDDOWN(a_2_m*(historie[[#This Row],[Dálka]]-b_2_m)^c_2_m,0))</f>
        <v>225</v>
      </c>
      <c r="AC89" s="61">
        <f>IF(OR(historie[[#This Row],[Koule]]&lt;b_3_m,historie[[#This Row],[Koule]]=""),0,ROUNDDOWN(a_3_m*(historie[[#This Row],[Koule]]-b_3_m)^c_3_m,0))</f>
        <v>286</v>
      </c>
      <c r="AD89" s="61">
        <f>IF(OR(historie[[#This Row],[Výška]]&lt;b_4_m,historie[[#This Row],[Výška]]=""),0,ROUNDDOWN(a_4_m*(historie[[#This Row],[Výška]]-b_4_m)^c_4_m,0))</f>
        <v>218</v>
      </c>
      <c r="AE89" s="61">
        <f>IF(OR(historie[[#This Row],[400m]]&gt;b_5_m-k_5_m*měření,historie[[#This Row],[400m]]=""),0,ROUNDDOWN(a_5_m*(b_5_m-k_5_m*měření-historie[[#This Row],[400m]])^c_5_m,0))</f>
        <v>0</v>
      </c>
      <c r="AF89" s="61">
        <f>IF(OR(historie[[#This Row],[Překážky]]&gt;b_6_m-k_6_m*měření,historie[[#This Row],[Překážky]]=""),0,ROUNDDOWN(a_6_m*(b_6_m-k_6_m*měření-historie[[#This Row],[Překážky]])^c_6_m,0))</f>
        <v>0</v>
      </c>
      <c r="AG89" s="61">
        <f>IF(OR(historie[[#This Row],[Disk]]&lt;b_7_m,historie[[#This Row],[Disk]]=""),0,ROUNDDOWN(a_7_m*(historie[[#This Row],[Disk]]-b_7_m)^c_7_m,0))</f>
        <v>113</v>
      </c>
      <c r="AH89" s="61">
        <f>IF(OR(historie[[#This Row],[Tyčka]]&lt;b_8_m,historie[[#This Row],[Tyčka]]=""),0,ROUNDDOWN(a_8_m*(historie[[#This Row],[Tyčka]]-b_8_m)^c_8_m,0))</f>
        <v>0</v>
      </c>
      <c r="AI89" s="61">
        <f>IF(OR(historie[[#This Row],[Oštěp]]&lt;b_9_m,historie[[#This Row],[Oštěp]]=""),0,ROUNDDOWN(a_9_m*(historie[[#This Row],[Oštěp]]-b_9_m)^c_9_m,0))</f>
        <v>97</v>
      </c>
      <c r="AJ89" s="61">
        <f>IF(OR(historie[[#This Row],[1500m]]*24*60*60&gt;b_10_m,historie[[#This Row],[1500m]]=""),0,ROUNDDOWN(a_10_m*(b_10_m-historie[[#This Row],[1500m]]*24*60*60)^c_10_m,0))</f>
        <v>25</v>
      </c>
      <c r="AK8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1056</v>
      </c>
      <c r="AL8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92</v>
      </c>
      <c r="AM89" s="61">
        <f>IF(OR(historie[[#This Row],[Dálka]]&lt;b_2_m,historie[[#This Row],[Dálka]]=""),0,ROUNDDOWN(a_2_m*(ROUND(historie[[#This Row],[Dálka]]*VLOOKUP(historie[[#This Row],[Veteran]],Veteran,3,FALSE),0)-b_2_m)^c_2_m,0))</f>
        <v>225</v>
      </c>
      <c r="AN89" s="61">
        <f>IF(OR(historie[[#This Row],[Koule]]&lt;b_3_m,historie[[#This Row],[Koule]]=""),0,ROUNDDOWN(a_3_m*(FLOOR(historie[[#This Row],[Koule]]*VLOOKUP(historie[[#This Row],[Veteran]],Veteran,4,FALSE),0.01)-b_3_m)^c_3_m,0))</f>
        <v>286</v>
      </c>
      <c r="AO89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8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8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89" s="61">
        <f>IF(OR(historie[[#This Row],[Disk]]&lt;b_7_m,historie[[#This Row],[Disk]]=""),0,ROUNDDOWN(a_7_m*(FLOOR(historie[[#This Row],[Disk]]*VLOOKUP(historie[[#This Row],[Veteran]],Veteran,8,FALSE),0.01)-b_7_m)^c_7_m,0))</f>
        <v>113</v>
      </c>
      <c r="AS8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89" s="61">
        <f>IF(OR(historie[[#This Row],[Oštěp]]&lt;b_9_m,historie[[#This Row],[Oštěp]]=""),0,ROUNDDOWN(a_9_m*(FLOOR(historie[[#This Row],[Oštěp]]*VLOOKUP(historie[[#This Row],[Veteran]],Veteran,10,FALSE),0.01)-b_9_m)^c_9_m,0))</f>
        <v>97</v>
      </c>
      <c r="AU89" s="61">
        <f>IF(OR(historie[[#This Row],[1500m]]*24*60*60&gt;b_10_m,historie[[#This Row],[1500m]]=""),0,ROUNDDOWN(a_10_m*(b_10_m-historie[[#This Row],[1500m]]*VLOOKUP(historie[[#This Row],[Veteran]],Veteran,11,FALSE)*24*60*60)^c_10_m,0))</f>
        <v>25</v>
      </c>
      <c r="AV89" s="80">
        <f t="shared" si="1"/>
        <v>1056</v>
      </c>
      <c r="AW89" s="62">
        <f t="array" ref="AW89">MAX(IF(historie[[Jméno a příjmení]:[Jméno a příjmení]]=A89,historie[[100m_body_v]:[100m_body_v]]))
+MAX(IF(historie[[Jméno a příjmení]:[Jméno a příjmení]]=A89,historie[[dálka_body_v]:[dálka_body_v]]))
+MAX(IF(historie[[Jméno a příjmení]:[Jméno a příjmení]]=A89,historie[[koule_body_v]:[koule_body_v]]))
+MAX(IF(historie[[Jméno a příjmení]:[Jméno a příjmení]]=A89,historie[[výška_body_v]:[výška_body_v]]))
+MAX(IF(historie[[Jméno a příjmení]:[Jméno a příjmení]]=A89,historie[[400m_body_v]:[400m_body_v]]))
+MAX(IF(historie[[Jméno a příjmení]:[Jméno a příjmení]]=A89,historie[[překážky_body_v]:[překážky_body_v]]))
+MAX(IF(historie[[Jméno a příjmení]:[Jméno a příjmení]]=A89,historie[[disk_body_v]:[disk_body_v]]))
+MAX(IF(historie[[Jméno a příjmení]:[Jméno a příjmení]]=A89,historie[[tyčka_body_v]:[tyčka_body_v]]))
+MAX(IF(historie[[Jméno a příjmení]:[Jméno a příjmení]]=A89,historie[[oštěp_body_v]:[oštěp_body_v]]))
+MAX(IF(historie[[Jméno a příjmení]:[Jméno a příjmení]]=A89,historie[[1500m_body_v]:[1500m_body_v]]))</f>
        <v>1056</v>
      </c>
    </row>
    <row r="90" spans="1:49" x14ac:dyDescent="0.2">
      <c r="A90" s="56" t="s">
        <v>33</v>
      </c>
      <c r="B90" s="56">
        <v>1985</v>
      </c>
      <c r="C90" s="57">
        <v>13.5</v>
      </c>
      <c r="D90" s="58">
        <v>350</v>
      </c>
      <c r="E90" s="59">
        <v>466</v>
      </c>
      <c r="F90" s="58">
        <v>319</v>
      </c>
      <c r="G90" s="57">
        <v>7.57</v>
      </c>
      <c r="H90" s="58">
        <v>341</v>
      </c>
      <c r="I90" s="63">
        <v>120</v>
      </c>
      <c r="J90" s="58">
        <v>188</v>
      </c>
      <c r="K90" s="57">
        <v>64.150000000000006</v>
      </c>
      <c r="L90" s="58">
        <v>279</v>
      </c>
      <c r="M90" s="57"/>
      <c r="N90" s="58">
        <v>0</v>
      </c>
      <c r="O90" s="57">
        <v>19.82</v>
      </c>
      <c r="P90" s="58">
        <v>269</v>
      </c>
      <c r="Q90" s="63"/>
      <c r="R90" s="58">
        <v>0</v>
      </c>
      <c r="S90" s="57">
        <v>21.49</v>
      </c>
      <c r="T90" s="58">
        <v>181</v>
      </c>
      <c r="U90" s="60"/>
      <c r="V90" s="58">
        <v>0</v>
      </c>
      <c r="W90" s="74">
        <v>1927</v>
      </c>
      <c r="X90" s="83">
        <v>2007</v>
      </c>
      <c r="Y90" s="77">
        <f>IF(historie[[#This Row],[Ročník]]&lt;&gt;0,historie[[#This Row],[Rok]]-historie[[#This Row],[Ročník]],"")</f>
        <v>22</v>
      </c>
      <c r="Z90" s="80">
        <f>IF(AND(historie[[#This Row],[Ročník]]&lt;&gt;"",FLOOR(historie[[#This Row],[Rok]]-historie[[#This Row],[Ročník]],5)&gt;=35),FLOOR(historie[[#This Row],[Rok]]-historie[[#This Row],[Ročník]],5),0)</f>
        <v>0</v>
      </c>
      <c r="AA90" s="61">
        <f>IF(OR(historie[[#This Row],[100m]]&gt;b_1_m-k_1_m*měření,historie[[#This Row],[100m]]=""),0,ROUNDDOWN(a_1_m*(b_1_m-k_1_m*měření-historie[[#This Row],[100m]])^c_1_m,0))</f>
        <v>350</v>
      </c>
      <c r="AB90" s="61">
        <f>IF(OR(historie[[#This Row],[Dálka]]&lt;b_2_m,historie[[#This Row],[Dálka]]=""),0,ROUNDDOWN(a_2_m*(historie[[#This Row],[Dálka]]-b_2_m)^c_2_m,0))</f>
        <v>319</v>
      </c>
      <c r="AC90" s="61">
        <f>IF(OR(historie[[#This Row],[Koule]]&lt;b_3_m,historie[[#This Row],[Koule]]=""),0,ROUNDDOWN(a_3_m*(historie[[#This Row],[Koule]]-b_3_m)^c_3_m,0))</f>
        <v>341</v>
      </c>
      <c r="AD90" s="61">
        <f>IF(OR(historie[[#This Row],[Výška]]&lt;b_4_m,historie[[#This Row],[Výška]]=""),0,ROUNDDOWN(a_4_m*(historie[[#This Row],[Výška]]-b_4_m)^c_4_m,0))</f>
        <v>188</v>
      </c>
      <c r="AE90" s="61">
        <f>IF(OR(historie[[#This Row],[400m]]&gt;b_5_m-k_5_m*měření,historie[[#This Row],[400m]]=""),0,ROUNDDOWN(a_5_m*(b_5_m-k_5_m*měření-historie[[#This Row],[400m]])^c_5_m,0))</f>
        <v>279</v>
      </c>
      <c r="AF90" s="61">
        <f>IF(OR(historie[[#This Row],[Překážky]]&gt;b_6_m-k_6_m*měření,historie[[#This Row],[Překážky]]=""),0,ROUNDDOWN(a_6_m*(b_6_m-k_6_m*měření-historie[[#This Row],[Překážky]])^c_6_m,0))</f>
        <v>0</v>
      </c>
      <c r="AG90" s="61">
        <f>IF(OR(historie[[#This Row],[Disk]]&lt;b_7_m,historie[[#This Row],[Disk]]=""),0,ROUNDDOWN(a_7_m*(historie[[#This Row],[Disk]]-b_7_m)^c_7_m,0))</f>
        <v>269</v>
      </c>
      <c r="AH90" s="61">
        <f>IF(OR(historie[[#This Row],[Tyčka]]&lt;b_8_m,historie[[#This Row],[Tyčka]]=""),0,ROUNDDOWN(a_8_m*(historie[[#This Row],[Tyčka]]-b_8_m)^c_8_m,0))</f>
        <v>0</v>
      </c>
      <c r="AI90" s="61">
        <f>IF(OR(historie[[#This Row],[Oštěp]]&lt;b_9_m,historie[[#This Row],[Oštěp]]=""),0,ROUNDDOWN(a_9_m*(historie[[#This Row],[Oštěp]]-b_9_m)^c_9_m,0))</f>
        <v>181</v>
      </c>
      <c r="AJ90" s="61">
        <f>IF(OR(historie[[#This Row],[1500m]]*24*60*60&gt;b_10_m,historie[[#This Row],[1500m]]=""),0,ROUNDDOWN(a_10_m*(b_10_m-historie[[#This Row],[1500m]]*24*60*60)^c_10_m,0))</f>
        <v>0</v>
      </c>
      <c r="AK9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1927</v>
      </c>
      <c r="AL9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350</v>
      </c>
      <c r="AM90" s="61">
        <f>IF(OR(historie[[#This Row],[Dálka]]&lt;b_2_m,historie[[#This Row],[Dálka]]=""),0,ROUNDDOWN(a_2_m*(ROUND(historie[[#This Row],[Dálka]]*VLOOKUP(historie[[#This Row],[Veteran]],Veteran,3,FALSE),0)-b_2_m)^c_2_m,0))</f>
        <v>319</v>
      </c>
      <c r="AN90" s="61">
        <f>IF(OR(historie[[#This Row],[Koule]]&lt;b_3_m,historie[[#This Row],[Koule]]=""),0,ROUNDDOWN(a_3_m*(FLOOR(historie[[#This Row],[Koule]]*VLOOKUP(historie[[#This Row],[Veteran]],Veteran,4,FALSE),0.01)-b_3_m)^c_3_m,0))</f>
        <v>341</v>
      </c>
      <c r="AO90" s="61">
        <f>IF(OR(historie[[#This Row],[Výška]]&lt;b_4_m,historie[[#This Row],[Výška]]=""),0,ROUNDDOWN(a_4_m*(ROUND(historie[[#This Row],[Výška]]*VLOOKUP(historie[[#This Row],[Veteran]],Veteran,5,FALSE),0)-b_4_m)^c_4_m,0))</f>
        <v>188</v>
      </c>
      <c r="AP9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279</v>
      </c>
      <c r="AQ9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90" s="61">
        <f>IF(OR(historie[[#This Row],[Disk]]&lt;b_7_m,historie[[#This Row],[Disk]]=""),0,ROUNDDOWN(a_7_m*(FLOOR(historie[[#This Row],[Disk]]*VLOOKUP(historie[[#This Row],[Veteran]],Veteran,8,FALSE),0.01)-b_7_m)^c_7_m,0))</f>
        <v>269</v>
      </c>
      <c r="AS90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90" s="61">
        <f>IF(OR(historie[[#This Row],[Oštěp]]&lt;b_9_m,historie[[#This Row],[Oštěp]]=""),0,ROUNDDOWN(a_9_m*(FLOOR(historie[[#This Row],[Oštěp]]*VLOOKUP(historie[[#This Row],[Veteran]],Veteran,10,FALSE),0.01)-b_9_m)^c_9_m,0))</f>
        <v>181</v>
      </c>
      <c r="AU90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90" s="80">
        <f t="shared" si="1"/>
        <v>1927</v>
      </c>
      <c r="AW90" s="62">
        <f t="array" ref="AW90">MAX(IF(historie[[Jméno a příjmení]:[Jméno a příjmení]]=A90,historie[[100m_body_v]:[100m_body_v]]))
+MAX(IF(historie[[Jméno a příjmení]:[Jméno a příjmení]]=A90,historie[[dálka_body_v]:[dálka_body_v]]))
+MAX(IF(historie[[Jméno a příjmení]:[Jméno a příjmení]]=A90,historie[[koule_body_v]:[koule_body_v]]))
+MAX(IF(historie[[Jméno a příjmení]:[Jméno a příjmení]]=A90,historie[[výška_body_v]:[výška_body_v]]))
+MAX(IF(historie[[Jméno a příjmení]:[Jméno a příjmení]]=A90,historie[[400m_body_v]:[400m_body_v]]))
+MAX(IF(historie[[Jméno a příjmení]:[Jméno a příjmení]]=A90,historie[[překážky_body_v]:[překážky_body_v]]))
+MAX(IF(historie[[Jméno a příjmení]:[Jméno a příjmení]]=A90,historie[[disk_body_v]:[disk_body_v]]))
+MAX(IF(historie[[Jméno a příjmení]:[Jméno a příjmení]]=A90,historie[[tyčka_body_v]:[tyčka_body_v]]))
+MAX(IF(historie[[Jméno a příjmení]:[Jméno a příjmení]]=A90,historie[[oštěp_body_v]:[oštěp_body_v]]))
+MAX(IF(historie[[Jméno a příjmení]:[Jméno a příjmení]]=A90,historie[[1500m_body_v]:[1500m_body_v]]))</f>
        <v>1927</v>
      </c>
    </row>
    <row r="91" spans="1:49" x14ac:dyDescent="0.2">
      <c r="A91" s="56" t="s">
        <v>62</v>
      </c>
      <c r="B91" s="56">
        <v>1982</v>
      </c>
      <c r="C91" s="57">
        <v>13.5</v>
      </c>
      <c r="D91" s="58">
        <v>350</v>
      </c>
      <c r="E91" s="59">
        <v>486</v>
      </c>
      <c r="F91" s="58">
        <v>356</v>
      </c>
      <c r="G91" s="57">
        <v>9.6300000000000008</v>
      </c>
      <c r="H91" s="58">
        <v>463</v>
      </c>
      <c r="I91" s="59">
        <v>135</v>
      </c>
      <c r="J91" s="58">
        <v>283</v>
      </c>
      <c r="K91" s="57">
        <v>64.78</v>
      </c>
      <c r="L91" s="58">
        <v>261</v>
      </c>
      <c r="M91" s="57">
        <v>23.46</v>
      </c>
      <c r="N91" s="58">
        <v>116</v>
      </c>
      <c r="O91" s="57">
        <v>21.1</v>
      </c>
      <c r="P91" s="58">
        <v>293</v>
      </c>
      <c r="Q91" s="59">
        <v>180</v>
      </c>
      <c r="R91" s="58">
        <v>103</v>
      </c>
      <c r="S91" s="57">
        <v>32.15</v>
      </c>
      <c r="T91" s="58">
        <v>330</v>
      </c>
      <c r="U91" s="60">
        <v>4.2767361111111114E-3</v>
      </c>
      <c r="V91" s="58">
        <v>227</v>
      </c>
      <c r="W91" s="74">
        <v>2782</v>
      </c>
      <c r="X91" s="83">
        <v>2013</v>
      </c>
      <c r="Y91" s="77">
        <f>IF(historie[[#This Row],[Ročník]]&lt;&gt;0,historie[[#This Row],[Rok]]-historie[[#This Row],[Ročník]],"")</f>
        <v>31</v>
      </c>
      <c r="Z91" s="80">
        <f>IF(AND(historie[[#This Row],[Ročník]]&lt;&gt;"",FLOOR(historie[[#This Row],[Rok]]-historie[[#This Row],[Ročník]],5)&gt;=35),FLOOR(historie[[#This Row],[Rok]]-historie[[#This Row],[Ročník]],5),0)</f>
        <v>0</v>
      </c>
      <c r="AA91" s="61">
        <f>IF(OR(historie[[#This Row],[100m]]&gt;b_1_m-k_1_m*měření,historie[[#This Row],[100m]]=""),0,ROUNDDOWN(a_1_m*(b_1_m-k_1_m*měření-historie[[#This Row],[100m]])^c_1_m,0))</f>
        <v>350</v>
      </c>
      <c r="AB91" s="61">
        <f>IF(OR(historie[[#This Row],[Dálka]]&lt;b_2_m,historie[[#This Row],[Dálka]]=""),0,ROUNDDOWN(a_2_m*(historie[[#This Row],[Dálka]]-b_2_m)^c_2_m,0))</f>
        <v>356</v>
      </c>
      <c r="AC91" s="61">
        <f>IF(OR(historie[[#This Row],[Koule]]&lt;b_3_m,historie[[#This Row],[Koule]]=""),0,ROUNDDOWN(a_3_m*(historie[[#This Row],[Koule]]-b_3_m)^c_3_m,0))</f>
        <v>463</v>
      </c>
      <c r="AD91" s="61">
        <f>IF(OR(historie[[#This Row],[Výška]]&lt;b_4_m,historie[[#This Row],[Výška]]=""),0,ROUNDDOWN(a_4_m*(historie[[#This Row],[Výška]]-b_4_m)^c_4_m,0))</f>
        <v>283</v>
      </c>
      <c r="AE91" s="61">
        <f>IF(OR(historie[[#This Row],[400m]]&gt;b_5_m-k_5_m*měření,historie[[#This Row],[400m]]=""),0,ROUNDDOWN(a_5_m*(b_5_m-k_5_m*měření-historie[[#This Row],[400m]])^c_5_m,0))</f>
        <v>261</v>
      </c>
      <c r="AF91" s="61">
        <f>IF(OR(historie[[#This Row],[Překážky]]&gt;b_6_m-k_6_m*měření,historie[[#This Row],[Překážky]]=""),0,ROUNDDOWN(a_6_m*(b_6_m-k_6_m*měření-historie[[#This Row],[Překážky]])^c_6_m,0))</f>
        <v>116</v>
      </c>
      <c r="AG91" s="61">
        <f>IF(OR(historie[[#This Row],[Disk]]&lt;b_7_m,historie[[#This Row],[Disk]]=""),0,ROUNDDOWN(a_7_m*(historie[[#This Row],[Disk]]-b_7_m)^c_7_m,0))</f>
        <v>293</v>
      </c>
      <c r="AH91" s="61">
        <f>IF(OR(historie[[#This Row],[Tyčka]]&lt;b_8_m,historie[[#This Row],[Tyčka]]=""),0,ROUNDDOWN(a_8_m*(historie[[#This Row],[Tyčka]]-b_8_m)^c_8_m,0))</f>
        <v>103</v>
      </c>
      <c r="AI91" s="61">
        <f>IF(OR(historie[[#This Row],[Oštěp]]&lt;b_9_m,historie[[#This Row],[Oštěp]]=""),0,ROUNDDOWN(a_9_m*(historie[[#This Row],[Oštěp]]-b_9_m)^c_9_m,0))</f>
        <v>330</v>
      </c>
      <c r="AJ91" s="61">
        <f>IF(OR(historie[[#This Row],[1500m]]*24*60*60&gt;b_10_m,historie[[#This Row],[1500m]]=""),0,ROUNDDOWN(a_10_m*(b_10_m-historie[[#This Row],[1500m]]*24*60*60)^c_10_m,0))</f>
        <v>227</v>
      </c>
      <c r="AK9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2782</v>
      </c>
      <c r="AL9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350</v>
      </c>
      <c r="AM91" s="61">
        <f>IF(OR(historie[[#This Row],[Dálka]]&lt;b_2_m,historie[[#This Row],[Dálka]]=""),0,ROUNDDOWN(a_2_m*(ROUND(historie[[#This Row],[Dálka]]*VLOOKUP(historie[[#This Row],[Veteran]],Veteran,3,FALSE),0)-b_2_m)^c_2_m,0))</f>
        <v>356</v>
      </c>
      <c r="AN91" s="61">
        <f>IF(OR(historie[[#This Row],[Koule]]&lt;b_3_m,historie[[#This Row],[Koule]]=""),0,ROUNDDOWN(a_3_m*(FLOOR(historie[[#This Row],[Koule]]*VLOOKUP(historie[[#This Row],[Veteran]],Veteran,4,FALSE),0.01)-b_3_m)^c_3_m,0))</f>
        <v>463</v>
      </c>
      <c r="AO91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9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261</v>
      </c>
      <c r="AQ9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116</v>
      </c>
      <c r="AR91" s="61">
        <f>IF(OR(historie[[#This Row],[Disk]]&lt;b_7_m,historie[[#This Row],[Disk]]=""),0,ROUNDDOWN(a_7_m*(FLOOR(historie[[#This Row],[Disk]]*VLOOKUP(historie[[#This Row],[Veteran]],Veteran,8,FALSE),0.01)-b_7_m)^c_7_m,0))</f>
        <v>293</v>
      </c>
      <c r="AS91" s="61">
        <f>IF(OR(historie[[#This Row],[Tyčka]]&lt;b_8_m,historie[[#This Row],[Tyčka]]=""),0,ROUNDDOWN(a_8_m*(ROUND(historie[[#This Row],[Tyčka]]*VLOOKUP(historie[[#This Row],[Veteran]],Veteran,9,FALSE),0)-b_8_m)^c_8_m,0))</f>
        <v>103</v>
      </c>
      <c r="AT91" s="61">
        <f>IF(OR(historie[[#This Row],[Oštěp]]&lt;b_9_m,historie[[#This Row],[Oštěp]]=""),0,ROUNDDOWN(a_9_m*(FLOOR(historie[[#This Row],[Oštěp]]*VLOOKUP(historie[[#This Row],[Veteran]],Veteran,10,FALSE),0.01)-b_9_m)^c_9_m,0))</f>
        <v>330</v>
      </c>
      <c r="AU91" s="61">
        <f>IF(OR(historie[[#This Row],[1500m]]*24*60*60&gt;b_10_m,historie[[#This Row],[1500m]]=""),0,ROUNDDOWN(a_10_m*(b_10_m-historie[[#This Row],[1500m]]*VLOOKUP(historie[[#This Row],[Veteran]],Veteran,11,FALSE)*24*60*60)^c_10_m,0))</f>
        <v>227</v>
      </c>
      <c r="AV91" s="80">
        <f t="shared" si="1"/>
        <v>2782</v>
      </c>
      <c r="AW91" s="62">
        <f t="array" ref="AW91">MAX(IF(historie[[Jméno a příjmení]:[Jméno a příjmení]]=A91,historie[[100m_body_v]:[100m_body_v]]))
+MAX(IF(historie[[Jméno a příjmení]:[Jméno a příjmení]]=A91,historie[[dálka_body_v]:[dálka_body_v]]))
+MAX(IF(historie[[Jméno a příjmení]:[Jméno a příjmení]]=A91,historie[[koule_body_v]:[koule_body_v]]))
+MAX(IF(historie[[Jméno a příjmení]:[Jméno a příjmení]]=A91,historie[[výška_body_v]:[výška_body_v]]))
+MAX(IF(historie[[Jméno a příjmení]:[Jméno a příjmení]]=A91,historie[[400m_body_v]:[400m_body_v]]))
+MAX(IF(historie[[Jméno a příjmení]:[Jméno a příjmení]]=A91,historie[[překážky_body_v]:[překážky_body_v]]))
+MAX(IF(historie[[Jméno a příjmení]:[Jméno a příjmení]]=A91,historie[[disk_body_v]:[disk_body_v]]))
+MAX(IF(historie[[Jméno a příjmení]:[Jméno a příjmení]]=A91,historie[[tyčka_body_v]:[tyčka_body_v]]))
+MAX(IF(historie[[Jméno a příjmení]:[Jméno a příjmení]]=A91,historie[[oštěp_body_v]:[oštěp_body_v]]))
+MAX(IF(historie[[Jméno a příjmení]:[Jméno a příjmení]]=A91,historie[[1500m_body_v]:[1500m_body_v]]))</f>
        <v>3293</v>
      </c>
    </row>
    <row r="92" spans="1:49" x14ac:dyDescent="0.2">
      <c r="A92" s="56" t="s">
        <v>62</v>
      </c>
      <c r="B92" s="56">
        <v>1982</v>
      </c>
      <c r="C92" s="57">
        <v>12.47</v>
      </c>
      <c r="D92" s="58">
        <v>518</v>
      </c>
      <c r="E92" s="59">
        <v>466</v>
      </c>
      <c r="F92" s="58">
        <v>319</v>
      </c>
      <c r="G92" s="57">
        <v>9.25</v>
      </c>
      <c r="H92" s="58">
        <v>441</v>
      </c>
      <c r="I92" s="63">
        <v>150</v>
      </c>
      <c r="J92" s="58">
        <v>389</v>
      </c>
      <c r="K92" s="57">
        <v>62.59</v>
      </c>
      <c r="L92" s="58">
        <v>325</v>
      </c>
      <c r="M92" s="57">
        <v>21.53</v>
      </c>
      <c r="N92" s="58">
        <v>223</v>
      </c>
      <c r="O92" s="57">
        <v>17.940000000000001</v>
      </c>
      <c r="P92" s="58">
        <v>234</v>
      </c>
      <c r="Q92" s="63"/>
      <c r="R92" s="58">
        <v>0</v>
      </c>
      <c r="S92" s="57">
        <v>26.25</v>
      </c>
      <c r="T92" s="58">
        <v>247</v>
      </c>
      <c r="U92" s="60">
        <v>4.155092592592593E-3</v>
      </c>
      <c r="V92" s="58">
        <v>270</v>
      </c>
      <c r="W92" s="74">
        <v>2966</v>
      </c>
      <c r="X92" s="83">
        <v>2008</v>
      </c>
      <c r="Y92" s="77">
        <f>IF(historie[[#This Row],[Ročník]]&lt;&gt;0,historie[[#This Row],[Rok]]-historie[[#This Row],[Ročník]],"")</f>
        <v>26</v>
      </c>
      <c r="Z92" s="80">
        <f>IF(AND(historie[[#This Row],[Ročník]]&lt;&gt;"",FLOOR(historie[[#This Row],[Rok]]-historie[[#This Row],[Ročník]],5)&gt;=35),FLOOR(historie[[#This Row],[Rok]]-historie[[#This Row],[Ročník]],5),0)</f>
        <v>0</v>
      </c>
      <c r="AA92" s="61">
        <f>IF(OR(historie[[#This Row],[100m]]&gt;b_1_m-k_1_m*měření,historie[[#This Row],[100m]]=""),0,ROUNDDOWN(a_1_m*(b_1_m-k_1_m*měření-historie[[#This Row],[100m]])^c_1_m,0))</f>
        <v>518</v>
      </c>
      <c r="AB92" s="61">
        <f>IF(OR(historie[[#This Row],[Dálka]]&lt;b_2_m,historie[[#This Row],[Dálka]]=""),0,ROUNDDOWN(a_2_m*(historie[[#This Row],[Dálka]]-b_2_m)^c_2_m,0))</f>
        <v>319</v>
      </c>
      <c r="AC92" s="61">
        <f>IF(OR(historie[[#This Row],[Koule]]&lt;b_3_m,historie[[#This Row],[Koule]]=""),0,ROUNDDOWN(a_3_m*(historie[[#This Row],[Koule]]-b_3_m)^c_3_m,0))</f>
        <v>441</v>
      </c>
      <c r="AD92" s="61">
        <f>IF(OR(historie[[#This Row],[Výška]]&lt;b_4_m,historie[[#This Row],[Výška]]=""),0,ROUNDDOWN(a_4_m*(historie[[#This Row],[Výška]]-b_4_m)^c_4_m,0))</f>
        <v>389</v>
      </c>
      <c r="AE92" s="61">
        <f>IF(OR(historie[[#This Row],[400m]]&gt;b_5_m-k_5_m*měření,historie[[#This Row],[400m]]=""),0,ROUNDDOWN(a_5_m*(b_5_m-k_5_m*měření-historie[[#This Row],[400m]])^c_5_m,0))</f>
        <v>325</v>
      </c>
      <c r="AF92" s="61">
        <f>IF(OR(historie[[#This Row],[Překážky]]&gt;b_6_m-k_6_m*měření,historie[[#This Row],[Překážky]]=""),0,ROUNDDOWN(a_6_m*(b_6_m-k_6_m*měření-historie[[#This Row],[Překážky]])^c_6_m,0))</f>
        <v>223</v>
      </c>
      <c r="AG92" s="61">
        <f>IF(OR(historie[[#This Row],[Disk]]&lt;b_7_m,historie[[#This Row],[Disk]]=""),0,ROUNDDOWN(a_7_m*(historie[[#This Row],[Disk]]-b_7_m)^c_7_m,0))</f>
        <v>234</v>
      </c>
      <c r="AH92" s="61">
        <f>IF(OR(historie[[#This Row],[Tyčka]]&lt;b_8_m,historie[[#This Row],[Tyčka]]=""),0,ROUNDDOWN(a_8_m*(historie[[#This Row],[Tyčka]]-b_8_m)^c_8_m,0))</f>
        <v>0</v>
      </c>
      <c r="AI92" s="61">
        <f>IF(OR(historie[[#This Row],[Oštěp]]&lt;b_9_m,historie[[#This Row],[Oštěp]]=""),0,ROUNDDOWN(a_9_m*(historie[[#This Row],[Oštěp]]-b_9_m)^c_9_m,0))</f>
        <v>247</v>
      </c>
      <c r="AJ92" s="61">
        <f>IF(OR(historie[[#This Row],[1500m]]*24*60*60&gt;b_10_m,historie[[#This Row],[1500m]]=""),0,ROUNDDOWN(a_10_m*(b_10_m-historie[[#This Row],[1500m]]*24*60*60)^c_10_m,0))</f>
        <v>268</v>
      </c>
      <c r="AK9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2964</v>
      </c>
      <c r="AL9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518</v>
      </c>
      <c r="AM92" s="61">
        <f>IF(OR(historie[[#This Row],[Dálka]]&lt;b_2_m,historie[[#This Row],[Dálka]]=""),0,ROUNDDOWN(a_2_m*(ROUND(historie[[#This Row],[Dálka]]*VLOOKUP(historie[[#This Row],[Veteran]],Veteran,3,FALSE),0)-b_2_m)^c_2_m,0))</f>
        <v>319</v>
      </c>
      <c r="AN92" s="61">
        <f>IF(OR(historie[[#This Row],[Koule]]&lt;b_3_m,historie[[#This Row],[Koule]]=""),0,ROUNDDOWN(a_3_m*(FLOOR(historie[[#This Row],[Koule]]*VLOOKUP(historie[[#This Row],[Veteran]],Veteran,4,FALSE),0.01)-b_3_m)^c_3_m,0))</f>
        <v>441</v>
      </c>
      <c r="AO92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9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325</v>
      </c>
      <c r="AQ9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223</v>
      </c>
      <c r="AR92" s="61">
        <f>IF(OR(historie[[#This Row],[Disk]]&lt;b_7_m,historie[[#This Row],[Disk]]=""),0,ROUNDDOWN(a_7_m*(FLOOR(historie[[#This Row],[Disk]]*VLOOKUP(historie[[#This Row],[Veteran]],Veteran,8,FALSE),0.01)-b_7_m)^c_7_m,0))</f>
        <v>234</v>
      </c>
      <c r="AS92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92" s="61">
        <f>IF(OR(historie[[#This Row],[Oštěp]]&lt;b_9_m,historie[[#This Row],[Oštěp]]=""),0,ROUNDDOWN(a_9_m*(FLOOR(historie[[#This Row],[Oštěp]]*VLOOKUP(historie[[#This Row],[Veteran]],Veteran,10,FALSE),0.01)-b_9_m)^c_9_m,0))</f>
        <v>247</v>
      </c>
      <c r="AU92" s="61">
        <f>IF(OR(historie[[#This Row],[1500m]]*24*60*60&gt;b_10_m,historie[[#This Row],[1500m]]=""),0,ROUNDDOWN(a_10_m*(b_10_m-historie[[#This Row],[1500m]]*VLOOKUP(historie[[#This Row],[Veteran]],Veteran,11,FALSE)*24*60*60)^c_10_m,0))</f>
        <v>268</v>
      </c>
      <c r="AV92" s="80">
        <f t="shared" si="1"/>
        <v>2964</v>
      </c>
      <c r="AW92" s="62">
        <f t="array" ref="AW92">MAX(IF(historie[[Jméno a příjmení]:[Jméno a příjmení]]=A92,historie[[100m_body_v]:[100m_body_v]]))
+MAX(IF(historie[[Jméno a příjmení]:[Jméno a příjmení]]=A92,historie[[dálka_body_v]:[dálka_body_v]]))
+MAX(IF(historie[[Jméno a příjmení]:[Jméno a příjmení]]=A92,historie[[koule_body_v]:[koule_body_v]]))
+MAX(IF(historie[[Jméno a příjmení]:[Jméno a příjmení]]=A92,historie[[výška_body_v]:[výška_body_v]]))
+MAX(IF(historie[[Jméno a příjmení]:[Jméno a příjmení]]=A92,historie[[400m_body_v]:[400m_body_v]]))
+MAX(IF(historie[[Jméno a příjmení]:[Jméno a příjmení]]=A92,historie[[překážky_body_v]:[překážky_body_v]]))
+MAX(IF(historie[[Jméno a příjmení]:[Jméno a příjmení]]=A92,historie[[disk_body_v]:[disk_body_v]]))
+MAX(IF(historie[[Jméno a příjmení]:[Jméno a příjmení]]=A92,historie[[tyčka_body_v]:[tyčka_body_v]]))
+MAX(IF(historie[[Jméno a příjmení]:[Jméno a příjmení]]=A92,historie[[oštěp_body_v]:[oštěp_body_v]]))
+MAX(IF(historie[[Jméno a příjmení]:[Jméno a příjmení]]=A92,historie[[1500m_body_v]:[1500m_body_v]]))</f>
        <v>3293</v>
      </c>
    </row>
    <row r="93" spans="1:49" x14ac:dyDescent="0.2">
      <c r="A93" s="122" t="s">
        <v>57</v>
      </c>
      <c r="B93" s="122">
        <v>1982</v>
      </c>
      <c r="C93" s="118">
        <v>14.75</v>
      </c>
      <c r="D93" s="119">
        <v>186</v>
      </c>
      <c r="E93" s="115">
        <v>414</v>
      </c>
      <c r="F93" s="119">
        <v>229</v>
      </c>
      <c r="G93" s="118">
        <v>7.84</v>
      </c>
      <c r="H93" s="119">
        <v>357</v>
      </c>
      <c r="I93" s="115">
        <v>135</v>
      </c>
      <c r="J93" s="119">
        <v>283</v>
      </c>
      <c r="K93" s="118">
        <v>71.739999999999995</v>
      </c>
      <c r="L93" s="119">
        <v>101</v>
      </c>
      <c r="M93" s="118">
        <v>28.66</v>
      </c>
      <c r="N93" s="119">
        <v>0</v>
      </c>
      <c r="O93" s="118">
        <v>19.77</v>
      </c>
      <c r="P93" s="119">
        <v>268</v>
      </c>
      <c r="Q93" s="115">
        <v>220</v>
      </c>
      <c r="R93" s="119">
        <v>179</v>
      </c>
      <c r="S93" s="118">
        <v>29.55</v>
      </c>
      <c r="T93" s="119">
        <v>293</v>
      </c>
      <c r="U93" s="120">
        <v>4.3995370370370377E-3</v>
      </c>
      <c r="V93" s="119">
        <v>188</v>
      </c>
      <c r="W93" s="74">
        <v>2084</v>
      </c>
      <c r="X93" s="83">
        <v>2020</v>
      </c>
      <c r="Y93" s="80">
        <f>IF(historie[[#This Row],[Ročník]]&lt;&gt;0,historie[[#This Row],[Rok]]-historie[[#This Row],[Ročník]],"")</f>
        <v>38</v>
      </c>
      <c r="Z93" s="80">
        <f>IF(AND(historie[[#This Row],[Ročník]]&lt;&gt;"",FLOOR(historie[[#This Row],[Rok]]-historie[[#This Row],[Ročník]],5)&gt;=35),FLOOR(historie[[#This Row],[Rok]]-historie[[#This Row],[Ročník]],5),0)</f>
        <v>35</v>
      </c>
      <c r="AA93" s="121">
        <f>IF(OR(historie[[#This Row],[100m]]&gt;b_1_m-k_1_m*měření,historie[[#This Row],[100m]]=""),0,ROUNDDOWN(a_1_m*(b_1_m-k_1_m*měření-historie[[#This Row],[100m]])^c_1_m,0))</f>
        <v>186</v>
      </c>
      <c r="AB93" s="121">
        <f>IF(OR(historie[[#This Row],[Dálka]]&lt;b_2_m,historie[[#This Row],[Dálka]]=""),0,ROUNDDOWN(a_2_m*(historie[[#This Row],[Dálka]]-b_2_m)^c_2_m,0))</f>
        <v>229</v>
      </c>
      <c r="AC93" s="121">
        <f>IF(OR(historie[[#This Row],[Koule]]&lt;b_3_m,historie[[#This Row],[Koule]]=""),0,ROUNDDOWN(a_3_m*(historie[[#This Row],[Koule]]-b_3_m)^c_3_m,0))</f>
        <v>357</v>
      </c>
      <c r="AD93" s="121">
        <f>IF(OR(historie[[#This Row],[Výška]]&lt;b_4_m,historie[[#This Row],[Výška]]=""),0,ROUNDDOWN(a_4_m*(historie[[#This Row],[Výška]]-b_4_m)^c_4_m,0))</f>
        <v>283</v>
      </c>
      <c r="AE93" s="121">
        <f>IF(OR(historie[[#This Row],[400m]]&gt;b_5_m-k_5_m*měření,historie[[#This Row],[400m]]=""),0,ROUNDDOWN(a_5_m*(b_5_m-k_5_m*měření-historie[[#This Row],[400m]])^c_5_m,0))</f>
        <v>101</v>
      </c>
      <c r="AF93" s="121">
        <f>IF(OR(historie[[#This Row],[Překážky]]&gt;b_6_m-k_6_m*měření,historie[[#This Row],[Překážky]]=""),0,ROUNDDOWN(a_6_m*(b_6_m-k_6_m*měření-historie[[#This Row],[Překážky]])^c_6_m,0))</f>
        <v>0</v>
      </c>
      <c r="AG93" s="121">
        <f>IF(OR(historie[[#This Row],[Disk]]&lt;b_7_m,historie[[#This Row],[Disk]]=""),0,ROUNDDOWN(a_7_m*(historie[[#This Row],[Disk]]-b_7_m)^c_7_m,0))</f>
        <v>268</v>
      </c>
      <c r="AH93" s="121">
        <f>IF(OR(historie[[#This Row],[Tyčka]]&lt;b_8_m,historie[[#This Row],[Tyčka]]=""),0,ROUNDDOWN(a_8_m*(historie[[#This Row],[Tyčka]]-b_8_m)^c_8_m,0))</f>
        <v>179</v>
      </c>
      <c r="AI93" s="121">
        <f>IF(OR(historie[[#This Row],[Oštěp]]&lt;b_9_m,historie[[#This Row],[Oštěp]]=""),0,ROUNDDOWN(a_9_m*(historie[[#This Row],[Oštěp]]-b_9_m)^c_9_m,0))</f>
        <v>293</v>
      </c>
      <c r="AJ93" s="121">
        <f>IF(OR(historie[[#This Row],[1500m]]*24*60*60&gt;b_10_m,historie[[#This Row],[1500m]]=""),0,ROUNDDOWN(a_10_m*(b_10_m-historie[[#This Row],[1500m]]*24*60*60)^c_10_m,0))</f>
        <v>188</v>
      </c>
      <c r="AK9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2084</v>
      </c>
      <c r="AL93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208</v>
      </c>
      <c r="AM93" s="121">
        <f>IF(OR(historie[[#This Row],[Dálka]]&lt;b_2_m,historie[[#This Row],[Dálka]]=""),0,ROUNDDOWN(a_2_m*(ROUND(historie[[#This Row],[Dálka]]*VLOOKUP(historie[[#This Row],[Veteran]],Veteran,3,FALSE),0)-b_2_m)^c_2_m,0))</f>
        <v>250</v>
      </c>
      <c r="AN93" s="121">
        <f>IF(OR(historie[[#This Row],[Koule]]&lt;b_3_m,historie[[#This Row],[Koule]]=""),0,ROUNDDOWN(a_3_m*(FLOOR(historie[[#This Row],[Koule]]*VLOOKUP(historie[[#This Row],[Veteran]],Veteran,4,FALSE),0.01)-b_3_m)^c_3_m,0))</f>
        <v>374</v>
      </c>
      <c r="AO93" s="121">
        <f>IF(OR(historie[[#This Row],[Výška]]&lt;b_4_m,historie[[#This Row],[Výška]]=""),0,ROUNDDOWN(a_4_m*(ROUND(historie[[#This Row],[Výška]]*VLOOKUP(historie[[#This Row],[Veteran]],Veteran,5,FALSE),0)-b_4_m)^c_4_m,0))</f>
        <v>310</v>
      </c>
      <c r="AP93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150</v>
      </c>
      <c r="AQ93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93" s="121">
        <f>IF(OR(historie[[#This Row],[Disk]]&lt;b_7_m,historie[[#This Row],[Disk]]=""),0,ROUNDDOWN(a_7_m*(FLOOR(historie[[#This Row],[Disk]]*VLOOKUP(historie[[#This Row],[Veteran]],Veteran,8,FALSE),0.01)-b_7_m)^c_7_m,0))</f>
        <v>273</v>
      </c>
      <c r="AS93" s="121">
        <f>IF(OR(historie[[#This Row],[Tyčka]]&lt;b_8_m,historie[[#This Row],[Tyčka]]=""),0,ROUNDDOWN(a_8_m*(ROUND(historie[[#This Row],[Tyčka]]*VLOOKUP(historie[[#This Row],[Veteran]],Veteran,9,FALSE),0)-b_8_m)^c_8_m,0))</f>
        <v>187</v>
      </c>
      <c r="AT93" s="121">
        <f>IF(OR(historie[[#This Row],[Oštěp]]&lt;b_9_m,historie[[#This Row],[Oštěp]]=""),0,ROUNDDOWN(a_9_m*(FLOOR(historie[[#This Row],[Oštěp]]*VLOOKUP(historie[[#This Row],[Veteran]],Veteran,10,FALSE),0.01)-b_9_m)^c_9_m,0))</f>
        <v>298</v>
      </c>
      <c r="AU93" s="121">
        <f>IF(OR(historie[[#This Row],[1500m]]*24*60*60&gt;b_10_m,historie[[#This Row],[1500m]]=""),0,ROUNDDOWN(a_10_m*(b_10_m-historie[[#This Row],[1500m]]*VLOOKUP(historie[[#This Row],[Veteran]],Veteran,11,FALSE)*24*60*60)^c_10_m,0))</f>
        <v>200</v>
      </c>
      <c r="AV93" s="80">
        <f t="shared" si="1"/>
        <v>2250</v>
      </c>
      <c r="AW93" s="121" cm="1">
        <f t="array" ref="AW93">MAX(IF(historie[[Jméno a příjmení]:[Jméno a příjmení]]=A93,historie[[100m_body_v]:[100m_body_v]]))
+MAX(IF(historie[[Jméno a příjmení]:[Jméno a příjmení]]=A93,historie[[dálka_body_v]:[dálka_body_v]]))
+MAX(IF(historie[[Jméno a příjmení]:[Jméno a příjmení]]=A93,historie[[koule_body_v]:[koule_body_v]]))
+MAX(IF(historie[[Jméno a příjmení]:[Jméno a příjmení]]=A93,historie[[výška_body_v]:[výška_body_v]]))
+MAX(IF(historie[[Jméno a příjmení]:[Jméno a příjmení]]=A93,historie[[400m_body_v]:[400m_body_v]]))
+MAX(IF(historie[[Jméno a příjmení]:[Jméno a příjmení]]=A93,historie[[překážky_body_v]:[překážky_body_v]]))
+MAX(IF(historie[[Jméno a příjmení]:[Jméno a příjmení]]=A93,historie[[disk_body_v]:[disk_body_v]]))
+MAX(IF(historie[[Jméno a příjmení]:[Jméno a příjmení]]=A93,historie[[tyčka_body_v]:[tyčka_body_v]]))
+MAX(IF(historie[[Jméno a příjmení]:[Jméno a příjmení]]=A93,historie[[oštěp_body_v]:[oštěp_body_v]]))
+MAX(IF(historie[[Jméno a příjmení]:[Jméno a příjmení]]=A93,historie[[1500m_body_v]:[1500m_body_v]]))</f>
        <v>2418</v>
      </c>
    </row>
    <row r="94" spans="1:49" x14ac:dyDescent="0.2">
      <c r="A94" s="56" t="s">
        <v>57</v>
      </c>
      <c r="B94" s="56">
        <v>1982</v>
      </c>
      <c r="C94" s="57">
        <v>14.32</v>
      </c>
      <c r="D94" s="58">
        <v>238</v>
      </c>
      <c r="E94" s="59">
        <v>410</v>
      </c>
      <c r="F94" s="58">
        <v>222</v>
      </c>
      <c r="G94" s="57">
        <v>8.15</v>
      </c>
      <c r="H94" s="58">
        <v>375</v>
      </c>
      <c r="I94" s="59">
        <v>135</v>
      </c>
      <c r="J94" s="58">
        <v>283</v>
      </c>
      <c r="K94" s="57">
        <v>70.319999999999993</v>
      </c>
      <c r="L94" s="58">
        <v>128</v>
      </c>
      <c r="M94" s="57">
        <v>38.74</v>
      </c>
      <c r="N94" s="58">
        <v>0</v>
      </c>
      <c r="O94" s="57">
        <v>16.59</v>
      </c>
      <c r="P94" s="58">
        <v>209</v>
      </c>
      <c r="Q94" s="59">
        <v>170</v>
      </c>
      <c r="R94" s="58">
        <v>86</v>
      </c>
      <c r="S94" s="57">
        <v>29.79</v>
      </c>
      <c r="T94" s="58">
        <v>296</v>
      </c>
      <c r="U94" s="60">
        <v>4.0105324074074071E-3</v>
      </c>
      <c r="V94" s="58">
        <v>322</v>
      </c>
      <c r="W94" s="74">
        <v>2159</v>
      </c>
      <c r="X94" s="83">
        <v>2013</v>
      </c>
      <c r="Y94" s="77">
        <f>IF(historie[[#This Row],[Ročník]]&lt;&gt;0,historie[[#This Row],[Rok]]-historie[[#This Row],[Ročník]],"")</f>
        <v>31</v>
      </c>
      <c r="Z94" s="80">
        <f>IF(AND(historie[[#This Row],[Ročník]]&lt;&gt;"",FLOOR(historie[[#This Row],[Rok]]-historie[[#This Row],[Ročník]],5)&gt;=35),FLOOR(historie[[#This Row],[Rok]]-historie[[#This Row],[Ročník]],5),0)</f>
        <v>0</v>
      </c>
      <c r="AA94" s="61">
        <f>IF(OR(historie[[#This Row],[100m]]&gt;b_1_m-k_1_m*měření,historie[[#This Row],[100m]]=""),0,ROUNDDOWN(a_1_m*(b_1_m-k_1_m*měření-historie[[#This Row],[100m]])^c_1_m,0))</f>
        <v>238</v>
      </c>
      <c r="AB94" s="61">
        <f>IF(OR(historie[[#This Row],[Dálka]]&lt;b_2_m,historie[[#This Row],[Dálka]]=""),0,ROUNDDOWN(a_2_m*(historie[[#This Row],[Dálka]]-b_2_m)^c_2_m,0))</f>
        <v>222</v>
      </c>
      <c r="AC94" s="61">
        <f>IF(OR(historie[[#This Row],[Koule]]&lt;b_3_m,historie[[#This Row],[Koule]]=""),0,ROUNDDOWN(a_3_m*(historie[[#This Row],[Koule]]-b_3_m)^c_3_m,0))</f>
        <v>375</v>
      </c>
      <c r="AD94" s="61">
        <f>IF(OR(historie[[#This Row],[Výška]]&lt;b_4_m,historie[[#This Row],[Výška]]=""),0,ROUNDDOWN(a_4_m*(historie[[#This Row],[Výška]]-b_4_m)^c_4_m,0))</f>
        <v>283</v>
      </c>
      <c r="AE94" s="61">
        <f>IF(OR(historie[[#This Row],[400m]]&gt;b_5_m-k_5_m*měření,historie[[#This Row],[400m]]=""),0,ROUNDDOWN(a_5_m*(b_5_m-k_5_m*měření-historie[[#This Row],[400m]])^c_5_m,0))</f>
        <v>128</v>
      </c>
      <c r="AF94" s="61">
        <f>IF(OR(historie[[#This Row],[Překážky]]&gt;b_6_m-k_6_m*měření,historie[[#This Row],[Překážky]]=""),0,ROUNDDOWN(a_6_m*(b_6_m-k_6_m*měření-historie[[#This Row],[Překážky]])^c_6_m,0))</f>
        <v>0</v>
      </c>
      <c r="AG94" s="61">
        <f>IF(OR(historie[[#This Row],[Disk]]&lt;b_7_m,historie[[#This Row],[Disk]]=""),0,ROUNDDOWN(a_7_m*(historie[[#This Row],[Disk]]-b_7_m)^c_7_m,0))</f>
        <v>209</v>
      </c>
      <c r="AH94" s="61">
        <f>IF(OR(historie[[#This Row],[Tyčka]]&lt;b_8_m,historie[[#This Row],[Tyčka]]=""),0,ROUNDDOWN(a_8_m*(historie[[#This Row],[Tyčka]]-b_8_m)^c_8_m,0))</f>
        <v>86</v>
      </c>
      <c r="AI94" s="61">
        <f>IF(OR(historie[[#This Row],[Oštěp]]&lt;b_9_m,historie[[#This Row],[Oštěp]]=""),0,ROUNDDOWN(a_9_m*(historie[[#This Row],[Oštěp]]-b_9_m)^c_9_m,0))</f>
        <v>296</v>
      </c>
      <c r="AJ94" s="61">
        <f>IF(OR(historie[[#This Row],[1500m]]*24*60*60&gt;b_10_m,historie[[#This Row],[1500m]]=""),0,ROUNDDOWN(a_10_m*(b_10_m-historie[[#This Row],[1500m]]*24*60*60)^c_10_m,0))</f>
        <v>322</v>
      </c>
      <c r="AK9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2159</v>
      </c>
      <c r="AL9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238</v>
      </c>
      <c r="AM94" s="61">
        <f>IF(OR(historie[[#This Row],[Dálka]]&lt;b_2_m,historie[[#This Row],[Dálka]]=""),0,ROUNDDOWN(a_2_m*(ROUND(historie[[#This Row],[Dálka]]*VLOOKUP(historie[[#This Row],[Veteran]],Veteran,3,FALSE),0)-b_2_m)^c_2_m,0))</f>
        <v>222</v>
      </c>
      <c r="AN94" s="61">
        <f>IF(OR(historie[[#This Row],[Koule]]&lt;b_3_m,historie[[#This Row],[Koule]]=""),0,ROUNDDOWN(a_3_m*(FLOOR(historie[[#This Row],[Koule]]*VLOOKUP(historie[[#This Row],[Veteran]],Veteran,4,FALSE),0.01)-b_3_m)^c_3_m,0))</f>
        <v>375</v>
      </c>
      <c r="AO94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9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128</v>
      </c>
      <c r="AQ9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94" s="61">
        <f>IF(OR(historie[[#This Row],[Disk]]&lt;b_7_m,historie[[#This Row],[Disk]]=""),0,ROUNDDOWN(a_7_m*(FLOOR(historie[[#This Row],[Disk]]*VLOOKUP(historie[[#This Row],[Veteran]],Veteran,8,FALSE),0.01)-b_7_m)^c_7_m,0))</f>
        <v>209</v>
      </c>
      <c r="AS94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94" s="61">
        <f>IF(OR(historie[[#This Row],[Oštěp]]&lt;b_9_m,historie[[#This Row],[Oštěp]]=""),0,ROUNDDOWN(a_9_m*(FLOOR(historie[[#This Row],[Oštěp]]*VLOOKUP(historie[[#This Row],[Veteran]],Veteran,10,FALSE),0.01)-b_9_m)^c_9_m,0))</f>
        <v>296</v>
      </c>
      <c r="AU94" s="61">
        <f>IF(OR(historie[[#This Row],[1500m]]*24*60*60&gt;b_10_m,historie[[#This Row],[1500m]]=""),0,ROUNDDOWN(a_10_m*(b_10_m-historie[[#This Row],[1500m]]*VLOOKUP(historie[[#This Row],[Veteran]],Veteran,11,FALSE)*24*60*60)^c_10_m,0))</f>
        <v>322</v>
      </c>
      <c r="AV94" s="80">
        <f t="shared" si="1"/>
        <v>2159</v>
      </c>
      <c r="AW94" s="62">
        <f t="array" ref="AW94">MAX(IF(historie[[Jméno a příjmení]:[Jméno a příjmení]]=A94,historie[[100m_body_v]:[100m_body_v]]))
+MAX(IF(historie[[Jméno a příjmení]:[Jméno a příjmení]]=A94,historie[[dálka_body_v]:[dálka_body_v]]))
+MAX(IF(historie[[Jméno a příjmení]:[Jméno a příjmení]]=A94,historie[[koule_body_v]:[koule_body_v]]))
+MAX(IF(historie[[Jméno a příjmení]:[Jméno a příjmení]]=A94,historie[[výška_body_v]:[výška_body_v]]))
+MAX(IF(historie[[Jméno a příjmení]:[Jméno a příjmení]]=A94,historie[[400m_body_v]:[400m_body_v]]))
+MAX(IF(historie[[Jméno a příjmení]:[Jméno a příjmení]]=A94,historie[[překážky_body_v]:[překážky_body_v]]))
+MAX(IF(historie[[Jméno a příjmení]:[Jméno a příjmení]]=A94,historie[[disk_body_v]:[disk_body_v]]))
+MAX(IF(historie[[Jméno a příjmení]:[Jméno a příjmení]]=A94,historie[[tyčka_body_v]:[tyčka_body_v]]))
+MAX(IF(historie[[Jméno a příjmení]:[Jméno a příjmení]]=A94,historie[[oštěp_body_v]:[oštěp_body_v]]))
+MAX(IF(historie[[Jméno a příjmení]:[Jméno a příjmení]]=A94,historie[[1500m_body_v]:[1500m_body_v]]))</f>
        <v>2418</v>
      </c>
    </row>
    <row r="95" spans="1:49" x14ac:dyDescent="0.2">
      <c r="A95" s="56" t="s">
        <v>57</v>
      </c>
      <c r="B95" s="56">
        <v>1982</v>
      </c>
      <c r="C95" s="57">
        <v>14.25</v>
      </c>
      <c r="D95" s="58">
        <v>246</v>
      </c>
      <c r="E95" s="59">
        <v>375</v>
      </c>
      <c r="F95" s="58">
        <v>167</v>
      </c>
      <c r="G95" s="57">
        <v>7.6</v>
      </c>
      <c r="H95" s="58">
        <v>343</v>
      </c>
      <c r="I95" s="63">
        <v>140</v>
      </c>
      <c r="J95" s="58">
        <v>317</v>
      </c>
      <c r="K95" s="57">
        <v>69.8</v>
      </c>
      <c r="L95" s="58">
        <v>139</v>
      </c>
      <c r="M95" s="57"/>
      <c r="N95" s="58">
        <v>0</v>
      </c>
      <c r="O95" s="57">
        <v>19.100000000000001</v>
      </c>
      <c r="P95" s="58">
        <v>255</v>
      </c>
      <c r="Q95" s="63">
        <v>170</v>
      </c>
      <c r="R95" s="58">
        <v>86</v>
      </c>
      <c r="S95" s="57">
        <v>28.74</v>
      </c>
      <c r="T95" s="58">
        <v>282</v>
      </c>
      <c r="U95" s="60">
        <v>4.0856481481481481E-3</v>
      </c>
      <c r="V95" s="58">
        <v>292</v>
      </c>
      <c r="W95" s="74">
        <v>2127</v>
      </c>
      <c r="X95" s="83">
        <v>2012</v>
      </c>
      <c r="Y95" s="77">
        <f>IF(historie[[#This Row],[Ročník]]&lt;&gt;0,historie[[#This Row],[Rok]]-historie[[#This Row],[Ročník]],"")</f>
        <v>30</v>
      </c>
      <c r="Z95" s="80">
        <f>IF(AND(historie[[#This Row],[Ročník]]&lt;&gt;"",FLOOR(historie[[#This Row],[Rok]]-historie[[#This Row],[Ročník]],5)&gt;=35),FLOOR(historie[[#This Row],[Rok]]-historie[[#This Row],[Ročník]],5),0)</f>
        <v>0</v>
      </c>
      <c r="AA95" s="61">
        <f>IF(OR(historie[[#This Row],[100m]]&gt;b_1_m-k_1_m*měření,historie[[#This Row],[100m]]=""),0,ROUNDDOWN(a_1_m*(b_1_m-k_1_m*měření-historie[[#This Row],[100m]])^c_1_m,0))</f>
        <v>246</v>
      </c>
      <c r="AB95" s="61">
        <f>IF(OR(historie[[#This Row],[Dálka]]&lt;b_2_m,historie[[#This Row],[Dálka]]=""),0,ROUNDDOWN(a_2_m*(historie[[#This Row],[Dálka]]-b_2_m)^c_2_m,0))</f>
        <v>167</v>
      </c>
      <c r="AC95" s="61">
        <f>IF(OR(historie[[#This Row],[Koule]]&lt;b_3_m,historie[[#This Row],[Koule]]=""),0,ROUNDDOWN(a_3_m*(historie[[#This Row],[Koule]]-b_3_m)^c_3_m,0))</f>
        <v>343</v>
      </c>
      <c r="AD95" s="61">
        <f>IF(OR(historie[[#This Row],[Výška]]&lt;b_4_m,historie[[#This Row],[Výška]]=""),0,ROUNDDOWN(a_4_m*(historie[[#This Row],[Výška]]-b_4_m)^c_4_m,0))</f>
        <v>317</v>
      </c>
      <c r="AE95" s="61">
        <f>IF(OR(historie[[#This Row],[400m]]&gt;b_5_m-k_5_m*měření,historie[[#This Row],[400m]]=""),0,ROUNDDOWN(a_5_m*(b_5_m-k_5_m*měření-historie[[#This Row],[400m]])^c_5_m,0))</f>
        <v>139</v>
      </c>
      <c r="AF95" s="61">
        <f>IF(OR(historie[[#This Row],[Překážky]]&gt;b_6_m-k_6_m*měření,historie[[#This Row],[Překážky]]=""),0,ROUNDDOWN(a_6_m*(b_6_m-k_6_m*měření-historie[[#This Row],[Překážky]])^c_6_m,0))</f>
        <v>0</v>
      </c>
      <c r="AG95" s="61">
        <f>IF(OR(historie[[#This Row],[Disk]]&lt;b_7_m,historie[[#This Row],[Disk]]=""),0,ROUNDDOWN(a_7_m*(historie[[#This Row],[Disk]]-b_7_m)^c_7_m,0))</f>
        <v>255</v>
      </c>
      <c r="AH95" s="61">
        <f>IF(OR(historie[[#This Row],[Tyčka]]&lt;b_8_m,historie[[#This Row],[Tyčka]]=""),0,ROUNDDOWN(a_8_m*(historie[[#This Row],[Tyčka]]-b_8_m)^c_8_m,0))</f>
        <v>86</v>
      </c>
      <c r="AI95" s="61">
        <f>IF(OR(historie[[#This Row],[Oštěp]]&lt;b_9_m,historie[[#This Row],[Oštěp]]=""),0,ROUNDDOWN(a_9_m*(historie[[#This Row],[Oštěp]]-b_9_m)^c_9_m,0))</f>
        <v>282</v>
      </c>
      <c r="AJ95" s="61">
        <f>IF(OR(historie[[#This Row],[1500m]]*24*60*60&gt;b_10_m,historie[[#This Row],[1500m]]=""),0,ROUNDDOWN(a_10_m*(b_10_m-historie[[#This Row],[1500m]]*24*60*60)^c_10_m,0))</f>
        <v>293</v>
      </c>
      <c r="AK9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2128</v>
      </c>
      <c r="AL9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246</v>
      </c>
      <c r="AM95" s="61">
        <f>IF(OR(historie[[#This Row],[Dálka]]&lt;b_2_m,historie[[#This Row],[Dálka]]=""),0,ROUNDDOWN(a_2_m*(ROUND(historie[[#This Row],[Dálka]]*VLOOKUP(historie[[#This Row],[Veteran]],Veteran,3,FALSE),0)-b_2_m)^c_2_m,0))</f>
        <v>167</v>
      </c>
      <c r="AN95" s="61">
        <f>IF(OR(historie[[#This Row],[Koule]]&lt;b_3_m,historie[[#This Row],[Koule]]=""),0,ROUNDDOWN(a_3_m*(FLOOR(historie[[#This Row],[Koule]]*VLOOKUP(historie[[#This Row],[Veteran]],Veteran,4,FALSE),0.01)-b_3_m)^c_3_m,0))</f>
        <v>343</v>
      </c>
      <c r="AO95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9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139</v>
      </c>
      <c r="AQ9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95" s="61">
        <f>IF(OR(historie[[#This Row],[Disk]]&lt;b_7_m,historie[[#This Row],[Disk]]=""),0,ROUNDDOWN(a_7_m*(FLOOR(historie[[#This Row],[Disk]]*VLOOKUP(historie[[#This Row],[Veteran]],Veteran,8,FALSE),0.01)-b_7_m)^c_7_m,0))</f>
        <v>255</v>
      </c>
      <c r="AS95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95" s="61">
        <f>IF(OR(historie[[#This Row],[Oštěp]]&lt;b_9_m,historie[[#This Row],[Oštěp]]=""),0,ROUNDDOWN(a_9_m*(FLOOR(historie[[#This Row],[Oštěp]]*VLOOKUP(historie[[#This Row],[Veteran]],Veteran,10,FALSE),0.01)-b_9_m)^c_9_m,0))</f>
        <v>282</v>
      </c>
      <c r="AU95" s="61">
        <f>IF(OR(historie[[#This Row],[1500m]]*24*60*60&gt;b_10_m,historie[[#This Row],[1500m]]=""),0,ROUNDDOWN(a_10_m*(b_10_m-historie[[#This Row],[1500m]]*VLOOKUP(historie[[#This Row],[Veteran]],Veteran,11,FALSE)*24*60*60)^c_10_m,0))</f>
        <v>293</v>
      </c>
      <c r="AV95" s="80">
        <f t="shared" si="1"/>
        <v>2128</v>
      </c>
      <c r="AW95" s="62">
        <f t="array" ref="AW95">MAX(IF(historie[[Jméno a příjmení]:[Jméno a příjmení]]=A95,historie[[100m_body_v]:[100m_body_v]]))
+MAX(IF(historie[[Jméno a příjmení]:[Jméno a příjmení]]=A95,historie[[dálka_body_v]:[dálka_body_v]]))
+MAX(IF(historie[[Jméno a příjmení]:[Jméno a příjmení]]=A95,historie[[koule_body_v]:[koule_body_v]]))
+MAX(IF(historie[[Jméno a příjmení]:[Jméno a příjmení]]=A95,historie[[výška_body_v]:[výška_body_v]]))
+MAX(IF(historie[[Jméno a příjmení]:[Jméno a příjmení]]=A95,historie[[400m_body_v]:[400m_body_v]]))
+MAX(IF(historie[[Jméno a příjmení]:[Jméno a příjmení]]=A95,historie[[překážky_body_v]:[překážky_body_v]]))
+MAX(IF(historie[[Jméno a příjmení]:[Jméno a příjmení]]=A95,historie[[disk_body_v]:[disk_body_v]]))
+MAX(IF(historie[[Jméno a příjmení]:[Jméno a příjmení]]=A95,historie[[tyčka_body_v]:[tyčka_body_v]]))
+MAX(IF(historie[[Jméno a příjmení]:[Jméno a příjmení]]=A95,historie[[oštěp_body_v]:[oštěp_body_v]]))
+MAX(IF(historie[[Jméno a příjmení]:[Jméno a příjmení]]=A95,historie[[1500m_body_v]:[1500m_body_v]]))</f>
        <v>2418</v>
      </c>
    </row>
    <row r="96" spans="1:49" x14ac:dyDescent="0.2">
      <c r="A96" s="56" t="s">
        <v>57</v>
      </c>
      <c r="B96" s="56">
        <v>1982</v>
      </c>
      <c r="C96" s="57">
        <v>15.25</v>
      </c>
      <c r="D96" s="58">
        <v>134</v>
      </c>
      <c r="E96" s="59">
        <v>391</v>
      </c>
      <c r="F96" s="58">
        <v>191</v>
      </c>
      <c r="G96" s="57">
        <v>8.1</v>
      </c>
      <c r="H96" s="58">
        <v>372</v>
      </c>
      <c r="I96" s="63">
        <v>125</v>
      </c>
      <c r="J96" s="58">
        <v>218</v>
      </c>
      <c r="K96" s="57">
        <v>74.44</v>
      </c>
      <c r="L96" s="58">
        <v>57</v>
      </c>
      <c r="M96" s="57"/>
      <c r="N96" s="58">
        <v>0</v>
      </c>
      <c r="O96" s="57">
        <v>18.53</v>
      </c>
      <c r="P96" s="58">
        <v>245</v>
      </c>
      <c r="Q96" s="63"/>
      <c r="R96" s="58">
        <v>0</v>
      </c>
      <c r="S96" s="57">
        <v>28.7</v>
      </c>
      <c r="T96" s="58">
        <v>281</v>
      </c>
      <c r="U96" s="60">
        <v>4.3287037037037035E-3</v>
      </c>
      <c r="V96" s="58">
        <v>211</v>
      </c>
      <c r="W96" s="74">
        <v>1709</v>
      </c>
      <c r="X96" s="83">
        <v>2011</v>
      </c>
      <c r="Y96" s="77">
        <f>IF(historie[[#This Row],[Ročník]]&lt;&gt;0,historie[[#This Row],[Rok]]-historie[[#This Row],[Ročník]],"")</f>
        <v>29</v>
      </c>
      <c r="Z96" s="80">
        <f>IF(AND(historie[[#This Row],[Ročník]]&lt;&gt;"",FLOOR(historie[[#This Row],[Rok]]-historie[[#This Row],[Ročník]],5)&gt;=35),FLOOR(historie[[#This Row],[Rok]]-historie[[#This Row],[Ročník]],5),0)</f>
        <v>0</v>
      </c>
      <c r="AA96" s="61">
        <f>IF(OR(historie[[#This Row],[100m]]&gt;b_1_m-k_1_m*měření,historie[[#This Row],[100m]]=""),0,ROUNDDOWN(a_1_m*(b_1_m-k_1_m*měření-historie[[#This Row],[100m]])^c_1_m,0))</f>
        <v>134</v>
      </c>
      <c r="AB96" s="61">
        <f>IF(OR(historie[[#This Row],[Dálka]]&lt;b_2_m,historie[[#This Row],[Dálka]]=""),0,ROUNDDOWN(a_2_m*(historie[[#This Row],[Dálka]]-b_2_m)^c_2_m,0))</f>
        <v>191</v>
      </c>
      <c r="AC96" s="61">
        <f>IF(OR(historie[[#This Row],[Koule]]&lt;b_3_m,historie[[#This Row],[Koule]]=""),0,ROUNDDOWN(a_3_m*(historie[[#This Row],[Koule]]-b_3_m)^c_3_m,0))</f>
        <v>372</v>
      </c>
      <c r="AD96" s="61">
        <f>IF(OR(historie[[#This Row],[Výška]]&lt;b_4_m,historie[[#This Row],[Výška]]=""),0,ROUNDDOWN(a_4_m*(historie[[#This Row],[Výška]]-b_4_m)^c_4_m,0))</f>
        <v>218</v>
      </c>
      <c r="AE96" s="61">
        <f>IF(OR(historie[[#This Row],[400m]]&gt;b_5_m-k_5_m*měření,historie[[#This Row],[400m]]=""),0,ROUNDDOWN(a_5_m*(b_5_m-k_5_m*měření-historie[[#This Row],[400m]])^c_5_m,0))</f>
        <v>57</v>
      </c>
      <c r="AF96" s="61">
        <f>IF(OR(historie[[#This Row],[Překážky]]&gt;b_6_m-k_6_m*měření,historie[[#This Row],[Překážky]]=""),0,ROUNDDOWN(a_6_m*(b_6_m-k_6_m*měření-historie[[#This Row],[Překážky]])^c_6_m,0))</f>
        <v>0</v>
      </c>
      <c r="AG96" s="61">
        <f>IF(OR(historie[[#This Row],[Disk]]&lt;b_7_m,historie[[#This Row],[Disk]]=""),0,ROUNDDOWN(a_7_m*(historie[[#This Row],[Disk]]-b_7_m)^c_7_m,0))</f>
        <v>245</v>
      </c>
      <c r="AH96" s="61">
        <f>IF(OR(historie[[#This Row],[Tyčka]]&lt;b_8_m,historie[[#This Row],[Tyčka]]=""),0,ROUNDDOWN(a_8_m*(historie[[#This Row],[Tyčka]]-b_8_m)^c_8_m,0))</f>
        <v>0</v>
      </c>
      <c r="AI96" s="61">
        <f>IF(OR(historie[[#This Row],[Oštěp]]&lt;b_9_m,historie[[#This Row],[Oštěp]]=""),0,ROUNDDOWN(a_9_m*(historie[[#This Row],[Oštěp]]-b_9_m)^c_9_m,0))</f>
        <v>281</v>
      </c>
      <c r="AJ96" s="61">
        <f>IF(OR(historie[[#This Row],[1500m]]*24*60*60&gt;b_10_m,historie[[#This Row],[1500m]]=""),0,ROUNDDOWN(a_10_m*(b_10_m-historie[[#This Row],[1500m]]*24*60*60)^c_10_m,0))</f>
        <v>210</v>
      </c>
      <c r="AK9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1708</v>
      </c>
      <c r="AL9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134</v>
      </c>
      <c r="AM96" s="61">
        <f>IF(OR(historie[[#This Row],[Dálka]]&lt;b_2_m,historie[[#This Row],[Dálka]]=""),0,ROUNDDOWN(a_2_m*(ROUND(historie[[#This Row],[Dálka]]*VLOOKUP(historie[[#This Row],[Veteran]],Veteran,3,FALSE),0)-b_2_m)^c_2_m,0))</f>
        <v>191</v>
      </c>
      <c r="AN96" s="61">
        <f>IF(OR(historie[[#This Row],[Koule]]&lt;b_3_m,historie[[#This Row],[Koule]]=""),0,ROUNDDOWN(a_3_m*(FLOOR(historie[[#This Row],[Koule]]*VLOOKUP(historie[[#This Row],[Veteran]],Veteran,4,FALSE),0.01)-b_3_m)^c_3_m,0))</f>
        <v>372</v>
      </c>
      <c r="AO96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9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57</v>
      </c>
      <c r="AQ9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96" s="61">
        <f>IF(OR(historie[[#This Row],[Disk]]&lt;b_7_m,historie[[#This Row],[Disk]]=""),0,ROUNDDOWN(a_7_m*(FLOOR(historie[[#This Row],[Disk]]*VLOOKUP(historie[[#This Row],[Veteran]],Veteran,8,FALSE),0.01)-b_7_m)^c_7_m,0))</f>
        <v>245</v>
      </c>
      <c r="AS96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96" s="61">
        <f>IF(OR(historie[[#This Row],[Oštěp]]&lt;b_9_m,historie[[#This Row],[Oštěp]]=""),0,ROUNDDOWN(a_9_m*(FLOOR(historie[[#This Row],[Oštěp]]*VLOOKUP(historie[[#This Row],[Veteran]],Veteran,10,FALSE),0.01)-b_9_m)^c_9_m,0))</f>
        <v>281</v>
      </c>
      <c r="AU96" s="61">
        <f>IF(OR(historie[[#This Row],[1500m]]*24*60*60&gt;b_10_m,historie[[#This Row],[1500m]]=""),0,ROUNDDOWN(a_10_m*(b_10_m-historie[[#This Row],[1500m]]*VLOOKUP(historie[[#This Row],[Veteran]],Veteran,11,FALSE)*24*60*60)^c_10_m,0))</f>
        <v>210</v>
      </c>
      <c r="AV96" s="80">
        <f t="shared" si="1"/>
        <v>1708</v>
      </c>
      <c r="AW96" s="62">
        <f t="array" ref="AW96">MAX(IF(historie[[Jméno a příjmení]:[Jméno a příjmení]]=A96,historie[[100m_body_v]:[100m_body_v]]))
+MAX(IF(historie[[Jméno a příjmení]:[Jméno a příjmení]]=A96,historie[[dálka_body_v]:[dálka_body_v]]))
+MAX(IF(historie[[Jméno a příjmení]:[Jméno a příjmení]]=A96,historie[[koule_body_v]:[koule_body_v]]))
+MAX(IF(historie[[Jméno a příjmení]:[Jméno a příjmení]]=A96,historie[[výška_body_v]:[výška_body_v]]))
+MAX(IF(historie[[Jméno a příjmení]:[Jméno a příjmení]]=A96,historie[[400m_body_v]:[400m_body_v]]))
+MAX(IF(historie[[Jméno a příjmení]:[Jméno a příjmení]]=A96,historie[[překážky_body_v]:[překážky_body_v]]))
+MAX(IF(historie[[Jméno a příjmení]:[Jméno a příjmení]]=A96,historie[[disk_body_v]:[disk_body_v]]))
+MAX(IF(historie[[Jméno a příjmení]:[Jméno a příjmení]]=A96,historie[[tyčka_body_v]:[tyčka_body_v]]))
+MAX(IF(historie[[Jméno a příjmení]:[Jméno a příjmení]]=A96,historie[[oštěp_body_v]:[oštěp_body_v]]))
+MAX(IF(historie[[Jméno a příjmení]:[Jméno a příjmení]]=A96,historie[[1500m_body_v]:[1500m_body_v]]))</f>
        <v>2418</v>
      </c>
    </row>
    <row r="97" spans="1:49" x14ac:dyDescent="0.2">
      <c r="A97" s="56" t="s">
        <v>45</v>
      </c>
      <c r="B97" s="56">
        <v>1980</v>
      </c>
      <c r="C97" s="57">
        <v>14.19</v>
      </c>
      <c r="D97" s="58">
        <v>254</v>
      </c>
      <c r="E97" s="59">
        <v>305</v>
      </c>
      <c r="F97" s="58">
        <v>72</v>
      </c>
      <c r="G97" s="57">
        <v>7.2</v>
      </c>
      <c r="H97" s="58">
        <v>319</v>
      </c>
      <c r="I97" s="63">
        <v>135</v>
      </c>
      <c r="J97" s="58">
        <v>283</v>
      </c>
      <c r="K97" s="57">
        <v>69.760000000000005</v>
      </c>
      <c r="L97" s="58">
        <v>140</v>
      </c>
      <c r="M97" s="57"/>
      <c r="N97" s="58">
        <v>0</v>
      </c>
      <c r="O97" s="57">
        <v>16.920000000000002</v>
      </c>
      <c r="P97" s="58">
        <v>215</v>
      </c>
      <c r="Q97" s="63"/>
      <c r="R97" s="58">
        <v>0</v>
      </c>
      <c r="S97" s="57">
        <v>22.74</v>
      </c>
      <c r="T97" s="58">
        <v>198</v>
      </c>
      <c r="U97" s="60">
        <v>0.25555555555555559</v>
      </c>
      <c r="V97" s="58">
        <v>232</v>
      </c>
      <c r="W97" s="74">
        <v>1713</v>
      </c>
      <c r="X97" s="83">
        <v>2010</v>
      </c>
      <c r="Y97" s="77">
        <f>IF(historie[[#This Row],[Ročník]]&lt;&gt;0,historie[[#This Row],[Rok]]-historie[[#This Row],[Ročník]],"")</f>
        <v>30</v>
      </c>
      <c r="Z97" s="80">
        <f>IF(AND(historie[[#This Row],[Ročník]]&lt;&gt;"",FLOOR(historie[[#This Row],[Rok]]-historie[[#This Row],[Ročník]],5)&gt;=35),FLOOR(historie[[#This Row],[Rok]]-historie[[#This Row],[Ročník]],5),0)</f>
        <v>0</v>
      </c>
      <c r="AA97" s="61">
        <f>IF(OR(historie[[#This Row],[100m]]&gt;b_1_m-k_1_m*měření,historie[[#This Row],[100m]]=""),0,ROUNDDOWN(a_1_m*(b_1_m-k_1_m*měření-historie[[#This Row],[100m]])^c_1_m,0))</f>
        <v>254</v>
      </c>
      <c r="AB97" s="61">
        <f>IF(OR(historie[[#This Row],[Dálka]]&lt;b_2_m,historie[[#This Row],[Dálka]]=""),0,ROUNDDOWN(a_2_m*(historie[[#This Row],[Dálka]]-b_2_m)^c_2_m,0))</f>
        <v>72</v>
      </c>
      <c r="AC97" s="61">
        <f>IF(OR(historie[[#This Row],[Koule]]&lt;b_3_m,historie[[#This Row],[Koule]]=""),0,ROUNDDOWN(a_3_m*(historie[[#This Row],[Koule]]-b_3_m)^c_3_m,0))</f>
        <v>319</v>
      </c>
      <c r="AD97" s="61">
        <f>IF(OR(historie[[#This Row],[Výška]]&lt;b_4_m,historie[[#This Row],[Výška]]=""),0,ROUNDDOWN(a_4_m*(historie[[#This Row],[Výška]]-b_4_m)^c_4_m,0))</f>
        <v>283</v>
      </c>
      <c r="AE97" s="61">
        <f>IF(OR(historie[[#This Row],[400m]]&gt;b_5_m-k_5_m*měření,historie[[#This Row],[400m]]=""),0,ROUNDDOWN(a_5_m*(b_5_m-k_5_m*měření-historie[[#This Row],[400m]])^c_5_m,0))</f>
        <v>140</v>
      </c>
      <c r="AF97" s="61">
        <f>IF(OR(historie[[#This Row],[Překážky]]&gt;b_6_m-k_6_m*měření,historie[[#This Row],[Překážky]]=""),0,ROUNDDOWN(a_6_m*(b_6_m-k_6_m*měření-historie[[#This Row],[Překážky]])^c_6_m,0))</f>
        <v>0</v>
      </c>
      <c r="AG97" s="61">
        <f>IF(OR(historie[[#This Row],[Disk]]&lt;b_7_m,historie[[#This Row],[Disk]]=""),0,ROUNDDOWN(a_7_m*(historie[[#This Row],[Disk]]-b_7_m)^c_7_m,0))</f>
        <v>215</v>
      </c>
      <c r="AH97" s="61">
        <f>IF(OR(historie[[#This Row],[Tyčka]]&lt;b_8_m,historie[[#This Row],[Tyčka]]=""),0,ROUNDDOWN(a_8_m*(historie[[#This Row],[Tyčka]]-b_8_m)^c_8_m,0))</f>
        <v>0</v>
      </c>
      <c r="AI97" s="61">
        <f>IF(OR(historie[[#This Row],[Oštěp]]&lt;b_9_m,historie[[#This Row],[Oštěp]]=""),0,ROUNDDOWN(a_9_m*(historie[[#This Row],[Oštěp]]-b_9_m)^c_9_m,0))</f>
        <v>198</v>
      </c>
      <c r="AJ97" s="61">
        <f>IF(OR(historie[[#This Row],[1500m]]*24*60*60&gt;b_10_m,historie[[#This Row],[1500m]]=""),0,ROUNDDOWN(a_10_m*(b_10_m-historie[[#This Row],[1500m]]*24*60*60)^c_10_m,0))</f>
        <v>0</v>
      </c>
      <c r="AK9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1481</v>
      </c>
      <c r="AL9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254</v>
      </c>
      <c r="AM97" s="61">
        <f>IF(OR(historie[[#This Row],[Dálka]]&lt;b_2_m,historie[[#This Row],[Dálka]]=""),0,ROUNDDOWN(a_2_m*(ROUND(historie[[#This Row],[Dálka]]*VLOOKUP(historie[[#This Row],[Veteran]],Veteran,3,FALSE),0)-b_2_m)^c_2_m,0))</f>
        <v>72</v>
      </c>
      <c r="AN97" s="61">
        <f>IF(OR(historie[[#This Row],[Koule]]&lt;b_3_m,historie[[#This Row],[Koule]]=""),0,ROUNDDOWN(a_3_m*(FLOOR(historie[[#This Row],[Koule]]*VLOOKUP(historie[[#This Row],[Veteran]],Veteran,4,FALSE),0.01)-b_3_m)^c_3_m,0))</f>
        <v>319</v>
      </c>
      <c r="AO97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9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140</v>
      </c>
      <c r="AQ9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97" s="61">
        <f>IF(OR(historie[[#This Row],[Disk]]&lt;b_7_m,historie[[#This Row],[Disk]]=""),0,ROUNDDOWN(a_7_m*(FLOOR(historie[[#This Row],[Disk]]*VLOOKUP(historie[[#This Row],[Veteran]],Veteran,8,FALSE),0.01)-b_7_m)^c_7_m,0))</f>
        <v>215</v>
      </c>
      <c r="AS97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97" s="61">
        <f>IF(OR(historie[[#This Row],[Oštěp]]&lt;b_9_m,historie[[#This Row],[Oštěp]]=""),0,ROUNDDOWN(a_9_m*(FLOOR(historie[[#This Row],[Oštěp]]*VLOOKUP(historie[[#This Row],[Veteran]],Veteran,10,FALSE),0.01)-b_9_m)^c_9_m,0))</f>
        <v>198</v>
      </c>
      <c r="AU97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97" s="80">
        <f t="shared" si="1"/>
        <v>1481</v>
      </c>
      <c r="AW97" s="62">
        <f t="array" ref="AW97">MAX(IF(historie[[Jméno a příjmení]:[Jméno a příjmení]]=A97,historie[[100m_body_v]:[100m_body_v]]))
+MAX(IF(historie[[Jméno a příjmení]:[Jméno a příjmení]]=A97,historie[[dálka_body_v]:[dálka_body_v]]))
+MAX(IF(historie[[Jméno a příjmení]:[Jméno a příjmení]]=A97,historie[[koule_body_v]:[koule_body_v]]))
+MAX(IF(historie[[Jméno a příjmení]:[Jméno a příjmení]]=A97,historie[[výška_body_v]:[výška_body_v]]))
+MAX(IF(historie[[Jméno a příjmení]:[Jméno a příjmení]]=A97,historie[[400m_body_v]:[400m_body_v]]))
+MAX(IF(historie[[Jméno a příjmení]:[Jméno a příjmení]]=A97,historie[[překážky_body_v]:[překážky_body_v]]))
+MAX(IF(historie[[Jméno a příjmení]:[Jméno a příjmení]]=A97,historie[[disk_body_v]:[disk_body_v]]))
+MAX(IF(historie[[Jméno a příjmení]:[Jméno a příjmení]]=A97,historie[[tyčka_body_v]:[tyčka_body_v]]))
+MAX(IF(historie[[Jméno a příjmení]:[Jméno a příjmení]]=A97,historie[[oštěp_body_v]:[oštěp_body_v]]))
+MAX(IF(historie[[Jméno a příjmení]:[Jméno a příjmení]]=A97,historie[[1500m_body_v]:[1500m_body_v]]))</f>
        <v>1481</v>
      </c>
    </row>
    <row r="98" spans="1:49" x14ac:dyDescent="0.2">
      <c r="A98" s="56" t="s">
        <v>41</v>
      </c>
      <c r="B98" s="56">
        <v>1977</v>
      </c>
      <c r="C98" s="57">
        <v>13.41</v>
      </c>
      <c r="D98" s="58">
        <v>363</v>
      </c>
      <c r="E98" s="59">
        <v>471</v>
      </c>
      <c r="F98" s="58">
        <v>328</v>
      </c>
      <c r="G98" s="57">
        <v>8.5500000000000007</v>
      </c>
      <c r="H98" s="58">
        <v>399</v>
      </c>
      <c r="I98" s="63">
        <v>155</v>
      </c>
      <c r="J98" s="58">
        <v>426</v>
      </c>
      <c r="K98" s="57">
        <v>65.099999999999994</v>
      </c>
      <c r="L98" s="58">
        <v>252</v>
      </c>
      <c r="M98" s="57">
        <v>24.17</v>
      </c>
      <c r="N98" s="58">
        <v>85</v>
      </c>
      <c r="O98" s="57">
        <v>21.69</v>
      </c>
      <c r="P98" s="58">
        <v>304</v>
      </c>
      <c r="Q98" s="63">
        <v>180</v>
      </c>
      <c r="R98" s="58">
        <v>103</v>
      </c>
      <c r="S98" s="57">
        <v>27.12</v>
      </c>
      <c r="T98" s="58">
        <v>259</v>
      </c>
      <c r="U98" s="60">
        <v>4.0277777777777777E-3</v>
      </c>
      <c r="V98" s="58">
        <v>314</v>
      </c>
      <c r="W98" s="74">
        <v>2833</v>
      </c>
      <c r="X98" s="83">
        <v>2011</v>
      </c>
      <c r="Y98" s="77">
        <f>IF(historie[[#This Row],[Ročník]]&lt;&gt;0,historie[[#This Row],[Rok]]-historie[[#This Row],[Ročník]],"")</f>
        <v>34</v>
      </c>
      <c r="Z98" s="80">
        <f>IF(AND(historie[[#This Row],[Ročník]]&lt;&gt;"",FLOOR(historie[[#This Row],[Rok]]-historie[[#This Row],[Ročník]],5)&gt;=35),FLOOR(historie[[#This Row],[Rok]]-historie[[#This Row],[Ročník]],5),0)</f>
        <v>0</v>
      </c>
      <c r="AA98" s="61">
        <f>IF(OR(historie[[#This Row],[100m]]&gt;b_1_m-k_1_m*měření,historie[[#This Row],[100m]]=""),0,ROUNDDOWN(a_1_m*(b_1_m-k_1_m*měření-historie[[#This Row],[100m]])^c_1_m,0))</f>
        <v>363</v>
      </c>
      <c r="AB98" s="61">
        <f>IF(OR(historie[[#This Row],[Dálka]]&lt;b_2_m,historie[[#This Row],[Dálka]]=""),0,ROUNDDOWN(a_2_m*(historie[[#This Row],[Dálka]]-b_2_m)^c_2_m,0))</f>
        <v>328</v>
      </c>
      <c r="AC98" s="61">
        <f>IF(OR(historie[[#This Row],[Koule]]&lt;b_3_m,historie[[#This Row],[Koule]]=""),0,ROUNDDOWN(a_3_m*(historie[[#This Row],[Koule]]-b_3_m)^c_3_m,0))</f>
        <v>399</v>
      </c>
      <c r="AD98" s="61">
        <f>IF(OR(historie[[#This Row],[Výška]]&lt;b_4_m,historie[[#This Row],[Výška]]=""),0,ROUNDDOWN(a_4_m*(historie[[#This Row],[Výška]]-b_4_m)^c_4_m,0))</f>
        <v>426</v>
      </c>
      <c r="AE98" s="61">
        <f>IF(OR(historie[[#This Row],[400m]]&gt;b_5_m-k_5_m*měření,historie[[#This Row],[400m]]=""),0,ROUNDDOWN(a_5_m*(b_5_m-k_5_m*měření-historie[[#This Row],[400m]])^c_5_m,0))</f>
        <v>252</v>
      </c>
      <c r="AF98" s="61">
        <f>IF(OR(historie[[#This Row],[Překážky]]&gt;b_6_m-k_6_m*měření,historie[[#This Row],[Překážky]]=""),0,ROUNDDOWN(a_6_m*(b_6_m-k_6_m*měření-historie[[#This Row],[Překážky]])^c_6_m,0))</f>
        <v>85</v>
      </c>
      <c r="AG98" s="61">
        <f>IF(OR(historie[[#This Row],[Disk]]&lt;b_7_m,historie[[#This Row],[Disk]]=""),0,ROUNDDOWN(a_7_m*(historie[[#This Row],[Disk]]-b_7_m)^c_7_m,0))</f>
        <v>304</v>
      </c>
      <c r="AH98" s="61">
        <f>IF(OR(historie[[#This Row],[Tyčka]]&lt;b_8_m,historie[[#This Row],[Tyčka]]=""),0,ROUNDDOWN(a_8_m*(historie[[#This Row],[Tyčka]]-b_8_m)^c_8_m,0))</f>
        <v>103</v>
      </c>
      <c r="AI98" s="61">
        <f>IF(OR(historie[[#This Row],[Oštěp]]&lt;b_9_m,historie[[#This Row],[Oštěp]]=""),0,ROUNDDOWN(a_9_m*(historie[[#This Row],[Oštěp]]-b_9_m)^c_9_m,0))</f>
        <v>259</v>
      </c>
      <c r="AJ98" s="61">
        <f>IF(OR(historie[[#This Row],[1500m]]*24*60*60&gt;b_10_m,historie[[#This Row],[1500m]]=""),0,ROUNDDOWN(a_10_m*(b_10_m-historie[[#This Row],[1500m]]*24*60*60)^c_10_m,0))</f>
        <v>315</v>
      </c>
      <c r="AK9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2834</v>
      </c>
      <c r="AL9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363</v>
      </c>
      <c r="AM98" s="61">
        <f>IF(OR(historie[[#This Row],[Dálka]]&lt;b_2_m,historie[[#This Row],[Dálka]]=""),0,ROUNDDOWN(a_2_m*(ROUND(historie[[#This Row],[Dálka]]*VLOOKUP(historie[[#This Row],[Veteran]],Veteran,3,FALSE),0)-b_2_m)^c_2_m,0))</f>
        <v>328</v>
      </c>
      <c r="AN98" s="61">
        <f>IF(OR(historie[[#This Row],[Koule]]&lt;b_3_m,historie[[#This Row],[Koule]]=""),0,ROUNDDOWN(a_3_m*(FLOOR(historie[[#This Row],[Koule]]*VLOOKUP(historie[[#This Row],[Veteran]],Veteran,4,FALSE),0.01)-b_3_m)^c_3_m,0))</f>
        <v>399</v>
      </c>
      <c r="AO98" s="6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9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252</v>
      </c>
      <c r="AQ9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85</v>
      </c>
      <c r="AR98" s="61">
        <f>IF(OR(historie[[#This Row],[Disk]]&lt;b_7_m,historie[[#This Row],[Disk]]=""),0,ROUNDDOWN(a_7_m*(FLOOR(historie[[#This Row],[Disk]]*VLOOKUP(historie[[#This Row],[Veteran]],Veteran,8,FALSE),0.01)-b_7_m)^c_7_m,0))</f>
        <v>304</v>
      </c>
      <c r="AS98" s="61">
        <f>IF(OR(historie[[#This Row],[Tyčka]]&lt;b_8_m,historie[[#This Row],[Tyčka]]=""),0,ROUNDDOWN(a_8_m*(ROUND(historie[[#This Row],[Tyčka]]*VLOOKUP(historie[[#This Row],[Veteran]],Veteran,9,FALSE),0)-b_8_m)^c_8_m,0))</f>
        <v>103</v>
      </c>
      <c r="AT98" s="61">
        <f>IF(OR(historie[[#This Row],[Oštěp]]&lt;b_9_m,historie[[#This Row],[Oštěp]]=""),0,ROUNDDOWN(a_9_m*(FLOOR(historie[[#This Row],[Oštěp]]*VLOOKUP(historie[[#This Row],[Veteran]],Veteran,10,FALSE),0.01)-b_9_m)^c_9_m,0))</f>
        <v>259</v>
      </c>
      <c r="AU98" s="61">
        <f>IF(OR(historie[[#This Row],[1500m]]*24*60*60&gt;b_10_m,historie[[#This Row],[1500m]]=""),0,ROUNDDOWN(a_10_m*(b_10_m-historie[[#This Row],[1500m]]*VLOOKUP(historie[[#This Row],[Veteran]],Veteran,11,FALSE)*24*60*60)^c_10_m,0))</f>
        <v>315</v>
      </c>
      <c r="AV98" s="80">
        <f t="shared" si="1"/>
        <v>2834</v>
      </c>
      <c r="AW98" s="62">
        <f t="array" ref="AW98">MAX(IF(historie[[Jméno a příjmení]:[Jméno a příjmení]]=A98,historie[[100m_body_v]:[100m_body_v]]))
+MAX(IF(historie[[Jméno a příjmení]:[Jméno a příjmení]]=A98,historie[[dálka_body_v]:[dálka_body_v]]))
+MAX(IF(historie[[Jméno a příjmení]:[Jméno a příjmení]]=A98,historie[[koule_body_v]:[koule_body_v]]))
+MAX(IF(historie[[Jméno a příjmení]:[Jméno a příjmení]]=A98,historie[[výška_body_v]:[výška_body_v]]))
+MAX(IF(historie[[Jméno a příjmení]:[Jméno a příjmení]]=A98,historie[[400m_body_v]:[400m_body_v]]))
+MAX(IF(historie[[Jméno a příjmení]:[Jméno a příjmení]]=A98,historie[[překážky_body_v]:[překážky_body_v]]))
+MAX(IF(historie[[Jméno a příjmení]:[Jméno a příjmení]]=A98,historie[[disk_body_v]:[disk_body_v]]))
+MAX(IF(historie[[Jméno a příjmení]:[Jméno a příjmení]]=A98,historie[[tyčka_body_v]:[tyčka_body_v]]))
+MAX(IF(historie[[Jméno a příjmení]:[Jméno a příjmení]]=A98,historie[[oštěp_body_v]:[oštěp_body_v]]))
+MAX(IF(historie[[Jméno a příjmení]:[Jméno a příjmení]]=A98,historie[[1500m_body_v]:[1500m_body_v]]))</f>
        <v>3162</v>
      </c>
    </row>
    <row r="99" spans="1:49" x14ac:dyDescent="0.2">
      <c r="A99" s="56" t="s">
        <v>41</v>
      </c>
      <c r="B99" s="56">
        <v>1977</v>
      </c>
      <c r="C99" s="57">
        <v>13.16</v>
      </c>
      <c r="D99" s="58">
        <v>402</v>
      </c>
      <c r="E99" s="59">
        <v>472</v>
      </c>
      <c r="F99" s="58">
        <v>330</v>
      </c>
      <c r="G99" s="57">
        <v>9.26</v>
      </c>
      <c r="H99" s="58">
        <v>441</v>
      </c>
      <c r="I99" s="63">
        <v>160</v>
      </c>
      <c r="J99" s="58">
        <v>464</v>
      </c>
      <c r="K99" s="57">
        <v>65</v>
      </c>
      <c r="L99" s="58">
        <v>255</v>
      </c>
      <c r="M99" s="57">
        <v>22.84</v>
      </c>
      <c r="N99" s="58">
        <v>147</v>
      </c>
      <c r="O99" s="57">
        <v>24.47</v>
      </c>
      <c r="P99" s="58">
        <v>357</v>
      </c>
      <c r="Q99" s="63">
        <v>150</v>
      </c>
      <c r="R99" s="58">
        <v>54</v>
      </c>
      <c r="S99" s="57">
        <v>26.91</v>
      </c>
      <c r="T99" s="58">
        <v>256</v>
      </c>
      <c r="U99" s="60">
        <v>3.8078703703703707E-3</v>
      </c>
      <c r="V99" s="58">
        <v>405</v>
      </c>
      <c r="W99" s="74">
        <v>3111</v>
      </c>
      <c r="X99" s="83">
        <v>2010</v>
      </c>
      <c r="Y99" s="77">
        <f>IF(historie[[#This Row],[Ročník]]&lt;&gt;0,historie[[#This Row],[Rok]]-historie[[#This Row],[Ročník]],"")</f>
        <v>33</v>
      </c>
      <c r="Z99" s="80">
        <f>IF(AND(historie[[#This Row],[Ročník]]&lt;&gt;"",FLOOR(historie[[#This Row],[Rok]]-historie[[#This Row],[Ročník]],5)&gt;=35),FLOOR(historie[[#This Row],[Rok]]-historie[[#This Row],[Ročník]],5),0)</f>
        <v>0</v>
      </c>
      <c r="AA99" s="61">
        <f>IF(OR(historie[[#This Row],[100m]]&gt;b_1_m-k_1_m*měření,historie[[#This Row],[100m]]=""),0,ROUNDDOWN(a_1_m*(b_1_m-k_1_m*měření-historie[[#This Row],[100m]])^c_1_m,0))</f>
        <v>402</v>
      </c>
      <c r="AB99" s="61">
        <f>IF(OR(historie[[#This Row],[Dálka]]&lt;b_2_m,historie[[#This Row],[Dálka]]=""),0,ROUNDDOWN(a_2_m*(historie[[#This Row],[Dálka]]-b_2_m)^c_2_m,0))</f>
        <v>330</v>
      </c>
      <c r="AC99" s="61">
        <f>IF(OR(historie[[#This Row],[Koule]]&lt;b_3_m,historie[[#This Row],[Koule]]=""),0,ROUNDDOWN(a_3_m*(historie[[#This Row],[Koule]]-b_3_m)^c_3_m,0))</f>
        <v>441</v>
      </c>
      <c r="AD99" s="61">
        <f>IF(OR(historie[[#This Row],[Výška]]&lt;b_4_m,historie[[#This Row],[Výška]]=""),0,ROUNDDOWN(a_4_m*(historie[[#This Row],[Výška]]-b_4_m)^c_4_m,0))</f>
        <v>464</v>
      </c>
      <c r="AE99" s="61">
        <f>IF(OR(historie[[#This Row],[400m]]&gt;b_5_m-k_5_m*měření,historie[[#This Row],[400m]]=""),0,ROUNDDOWN(a_5_m*(b_5_m-k_5_m*měření-historie[[#This Row],[400m]])^c_5_m,0))</f>
        <v>255</v>
      </c>
      <c r="AF99" s="61">
        <f>IF(OR(historie[[#This Row],[Překážky]]&gt;b_6_m-k_6_m*měření,historie[[#This Row],[Překážky]]=""),0,ROUNDDOWN(a_6_m*(b_6_m-k_6_m*měření-historie[[#This Row],[Překážky]])^c_6_m,0))</f>
        <v>147</v>
      </c>
      <c r="AG99" s="61">
        <f>IF(OR(historie[[#This Row],[Disk]]&lt;b_7_m,historie[[#This Row],[Disk]]=""),0,ROUNDDOWN(a_7_m*(historie[[#This Row],[Disk]]-b_7_m)^c_7_m,0))</f>
        <v>357</v>
      </c>
      <c r="AH99" s="61">
        <f>IF(OR(historie[[#This Row],[Tyčka]]&lt;b_8_m,historie[[#This Row],[Tyčka]]=""),0,ROUNDDOWN(a_8_m*(historie[[#This Row],[Tyčka]]-b_8_m)^c_8_m,0))</f>
        <v>54</v>
      </c>
      <c r="AI99" s="61">
        <f>IF(OR(historie[[#This Row],[Oštěp]]&lt;b_9_m,historie[[#This Row],[Oštěp]]=""),0,ROUNDDOWN(a_9_m*(historie[[#This Row],[Oštěp]]-b_9_m)^c_9_m,0))</f>
        <v>256</v>
      </c>
      <c r="AJ99" s="61">
        <f>IF(OR(historie[[#This Row],[1500m]]*24*60*60&gt;b_10_m,historie[[#This Row],[1500m]]=""),0,ROUNDDOWN(a_10_m*(b_10_m-historie[[#This Row],[1500m]]*24*60*60)^c_10_m,0))</f>
        <v>404</v>
      </c>
      <c r="AK9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3110</v>
      </c>
      <c r="AL9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402</v>
      </c>
      <c r="AM99" s="61">
        <f>IF(OR(historie[[#This Row],[Dálka]]&lt;b_2_m,historie[[#This Row],[Dálka]]=""),0,ROUNDDOWN(a_2_m*(ROUND(historie[[#This Row],[Dálka]]*VLOOKUP(historie[[#This Row],[Veteran]],Veteran,3,FALSE),0)-b_2_m)^c_2_m,0))</f>
        <v>330</v>
      </c>
      <c r="AN99" s="61">
        <f>IF(OR(historie[[#This Row],[Koule]]&lt;b_3_m,historie[[#This Row],[Koule]]=""),0,ROUNDDOWN(a_3_m*(FLOOR(historie[[#This Row],[Koule]]*VLOOKUP(historie[[#This Row],[Veteran]],Veteran,4,FALSE),0.01)-b_3_m)^c_3_m,0))</f>
        <v>441</v>
      </c>
      <c r="AO99" s="6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9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255</v>
      </c>
      <c r="AQ9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147</v>
      </c>
      <c r="AR99" s="61">
        <f>IF(OR(historie[[#This Row],[Disk]]&lt;b_7_m,historie[[#This Row],[Disk]]=""),0,ROUNDDOWN(a_7_m*(FLOOR(historie[[#This Row],[Disk]]*VLOOKUP(historie[[#This Row],[Veteran]],Veteran,8,FALSE),0.01)-b_7_m)^c_7_m,0))</f>
        <v>357</v>
      </c>
      <c r="AS99" s="61">
        <f>IF(OR(historie[[#This Row],[Tyčka]]&lt;b_8_m,historie[[#This Row],[Tyčka]]=""),0,ROUNDDOWN(a_8_m*(ROUND(historie[[#This Row],[Tyčka]]*VLOOKUP(historie[[#This Row],[Veteran]],Veteran,9,FALSE),0)-b_8_m)^c_8_m,0))</f>
        <v>54</v>
      </c>
      <c r="AT99" s="61">
        <f>IF(OR(historie[[#This Row],[Oštěp]]&lt;b_9_m,historie[[#This Row],[Oštěp]]=""),0,ROUNDDOWN(a_9_m*(FLOOR(historie[[#This Row],[Oštěp]]*VLOOKUP(historie[[#This Row],[Veteran]],Veteran,10,FALSE),0.01)-b_9_m)^c_9_m,0))</f>
        <v>256</v>
      </c>
      <c r="AU99" s="61">
        <f>IF(OR(historie[[#This Row],[1500m]]*24*60*60&gt;b_10_m,historie[[#This Row],[1500m]]=""),0,ROUNDDOWN(a_10_m*(b_10_m-historie[[#This Row],[1500m]]*VLOOKUP(historie[[#This Row],[Veteran]],Veteran,11,FALSE)*24*60*60)^c_10_m,0))</f>
        <v>404</v>
      </c>
      <c r="AV99" s="80">
        <f t="shared" si="1"/>
        <v>3110</v>
      </c>
      <c r="AW99" s="62">
        <f t="array" ref="AW99">MAX(IF(historie[[Jméno a příjmení]:[Jméno a příjmení]]=A99,historie[[100m_body_v]:[100m_body_v]]))
+MAX(IF(historie[[Jméno a příjmení]:[Jméno a příjmení]]=A99,historie[[dálka_body_v]:[dálka_body_v]]))
+MAX(IF(historie[[Jméno a příjmení]:[Jméno a příjmení]]=A99,historie[[koule_body_v]:[koule_body_v]]))
+MAX(IF(historie[[Jméno a příjmení]:[Jméno a příjmení]]=A99,historie[[výška_body_v]:[výška_body_v]]))
+MAX(IF(historie[[Jméno a příjmení]:[Jméno a příjmení]]=A99,historie[[400m_body_v]:[400m_body_v]]))
+MAX(IF(historie[[Jméno a příjmení]:[Jméno a příjmení]]=A99,historie[[překážky_body_v]:[překážky_body_v]]))
+MAX(IF(historie[[Jméno a příjmení]:[Jméno a příjmení]]=A99,historie[[disk_body_v]:[disk_body_v]]))
+MAX(IF(historie[[Jméno a příjmení]:[Jméno a příjmení]]=A99,historie[[tyčka_body_v]:[tyčka_body_v]]))
+MAX(IF(historie[[Jméno a příjmení]:[Jméno a příjmení]]=A99,historie[[oštěp_body_v]:[oštěp_body_v]]))
+MAX(IF(historie[[Jméno a příjmení]:[Jméno a příjmení]]=A99,historie[[1500m_body_v]:[1500m_body_v]]))</f>
        <v>3162</v>
      </c>
    </row>
    <row r="100" spans="1:49" x14ac:dyDescent="0.2">
      <c r="A100" s="56" t="s">
        <v>41</v>
      </c>
      <c r="B100" s="56">
        <v>1977</v>
      </c>
      <c r="C100" s="57">
        <v>13.26</v>
      </c>
      <c r="D100" s="58">
        <v>387</v>
      </c>
      <c r="E100" s="59">
        <v>456</v>
      </c>
      <c r="F100" s="58">
        <v>301</v>
      </c>
      <c r="G100" s="57">
        <v>8.4700000000000006</v>
      </c>
      <c r="H100" s="58">
        <v>394</v>
      </c>
      <c r="I100" s="63">
        <v>160</v>
      </c>
      <c r="J100" s="58">
        <v>464</v>
      </c>
      <c r="K100" s="57">
        <v>68.400000000000006</v>
      </c>
      <c r="L100" s="58">
        <v>170</v>
      </c>
      <c r="M100" s="57">
        <v>24.66</v>
      </c>
      <c r="N100" s="58">
        <v>67</v>
      </c>
      <c r="O100" s="57">
        <v>20.39</v>
      </c>
      <c r="P100" s="58">
        <v>279</v>
      </c>
      <c r="Q100" s="63">
        <v>150</v>
      </c>
      <c r="R100" s="58">
        <v>54</v>
      </c>
      <c r="S100" s="57">
        <v>23.8</v>
      </c>
      <c r="T100" s="58">
        <v>213</v>
      </c>
      <c r="U100" s="60">
        <v>3.9814814814814817E-3</v>
      </c>
      <c r="V100" s="58">
        <v>333</v>
      </c>
      <c r="W100" s="74">
        <v>2662</v>
      </c>
      <c r="X100" s="83">
        <v>2009</v>
      </c>
      <c r="Y100" s="77">
        <f>IF(historie[[#This Row],[Ročník]]&lt;&gt;0,historie[[#This Row],[Rok]]-historie[[#This Row],[Ročník]],"")</f>
        <v>32</v>
      </c>
      <c r="Z100" s="80">
        <f>IF(AND(historie[[#This Row],[Ročník]]&lt;&gt;"",FLOOR(historie[[#This Row],[Rok]]-historie[[#This Row],[Ročník]],5)&gt;=35),FLOOR(historie[[#This Row],[Rok]]-historie[[#This Row],[Ročník]],5),0)</f>
        <v>0</v>
      </c>
      <c r="AA100" s="61">
        <f>IF(OR(historie[[#This Row],[100m]]&gt;b_1_m-k_1_m*měření,historie[[#This Row],[100m]]=""),0,ROUNDDOWN(a_1_m*(b_1_m-k_1_m*měření-historie[[#This Row],[100m]])^c_1_m,0))</f>
        <v>387</v>
      </c>
      <c r="AB100" s="61">
        <f>IF(OR(historie[[#This Row],[Dálka]]&lt;b_2_m,historie[[#This Row],[Dálka]]=""),0,ROUNDDOWN(a_2_m*(historie[[#This Row],[Dálka]]-b_2_m)^c_2_m,0))</f>
        <v>301</v>
      </c>
      <c r="AC100" s="61">
        <f>IF(OR(historie[[#This Row],[Koule]]&lt;b_3_m,historie[[#This Row],[Koule]]=""),0,ROUNDDOWN(a_3_m*(historie[[#This Row],[Koule]]-b_3_m)^c_3_m,0))</f>
        <v>394</v>
      </c>
      <c r="AD100" s="61">
        <f>IF(OR(historie[[#This Row],[Výška]]&lt;b_4_m,historie[[#This Row],[Výška]]=""),0,ROUNDDOWN(a_4_m*(historie[[#This Row],[Výška]]-b_4_m)^c_4_m,0))</f>
        <v>464</v>
      </c>
      <c r="AE100" s="61">
        <f>IF(OR(historie[[#This Row],[400m]]&gt;b_5_m-k_5_m*měření,historie[[#This Row],[400m]]=""),0,ROUNDDOWN(a_5_m*(b_5_m-k_5_m*měření-historie[[#This Row],[400m]])^c_5_m,0))</f>
        <v>170</v>
      </c>
      <c r="AF100" s="61">
        <f>IF(OR(historie[[#This Row],[Překážky]]&gt;b_6_m-k_6_m*měření,historie[[#This Row],[Překážky]]=""),0,ROUNDDOWN(a_6_m*(b_6_m-k_6_m*měření-historie[[#This Row],[Překážky]])^c_6_m,0))</f>
        <v>67</v>
      </c>
      <c r="AG100" s="61">
        <f>IF(OR(historie[[#This Row],[Disk]]&lt;b_7_m,historie[[#This Row],[Disk]]=""),0,ROUNDDOWN(a_7_m*(historie[[#This Row],[Disk]]-b_7_m)^c_7_m,0))</f>
        <v>279</v>
      </c>
      <c r="AH100" s="61">
        <f>IF(OR(historie[[#This Row],[Tyčka]]&lt;b_8_m,historie[[#This Row],[Tyčka]]=""),0,ROUNDDOWN(a_8_m*(historie[[#This Row],[Tyčka]]-b_8_m)^c_8_m,0))</f>
        <v>54</v>
      </c>
      <c r="AI100" s="61">
        <f>IF(OR(historie[[#This Row],[Oštěp]]&lt;b_9_m,historie[[#This Row],[Oštěp]]=""),0,ROUNDDOWN(a_9_m*(historie[[#This Row],[Oštěp]]-b_9_m)^c_9_m,0))</f>
        <v>213</v>
      </c>
      <c r="AJ100" s="61">
        <f>IF(OR(historie[[#This Row],[1500m]]*24*60*60&gt;b_10_m,historie[[#This Row],[1500m]]=""),0,ROUNDDOWN(a_10_m*(b_10_m-historie[[#This Row],[1500m]]*24*60*60)^c_10_m,0))</f>
        <v>333</v>
      </c>
      <c r="AK10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2662</v>
      </c>
      <c r="AL10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387</v>
      </c>
      <c r="AM100" s="61">
        <f>IF(OR(historie[[#This Row],[Dálka]]&lt;b_2_m,historie[[#This Row],[Dálka]]=""),0,ROUNDDOWN(a_2_m*(ROUND(historie[[#This Row],[Dálka]]*VLOOKUP(historie[[#This Row],[Veteran]],Veteran,3,FALSE),0)-b_2_m)^c_2_m,0))</f>
        <v>301</v>
      </c>
      <c r="AN100" s="61">
        <f>IF(OR(historie[[#This Row],[Koule]]&lt;b_3_m,historie[[#This Row],[Koule]]=""),0,ROUNDDOWN(a_3_m*(FLOOR(historie[[#This Row],[Koule]]*VLOOKUP(historie[[#This Row],[Veteran]],Veteran,4,FALSE),0.01)-b_3_m)^c_3_m,0))</f>
        <v>394</v>
      </c>
      <c r="AO100" s="6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10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170</v>
      </c>
      <c r="AQ10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67</v>
      </c>
      <c r="AR100" s="61">
        <f>IF(OR(historie[[#This Row],[Disk]]&lt;b_7_m,historie[[#This Row],[Disk]]=""),0,ROUNDDOWN(a_7_m*(FLOOR(historie[[#This Row],[Disk]]*VLOOKUP(historie[[#This Row],[Veteran]],Veteran,8,FALSE),0.01)-b_7_m)^c_7_m,0))</f>
        <v>279</v>
      </c>
      <c r="AS100" s="61">
        <f>IF(OR(historie[[#This Row],[Tyčka]]&lt;b_8_m,historie[[#This Row],[Tyčka]]=""),0,ROUNDDOWN(a_8_m*(ROUND(historie[[#This Row],[Tyčka]]*VLOOKUP(historie[[#This Row],[Veteran]],Veteran,9,FALSE),0)-b_8_m)^c_8_m,0))</f>
        <v>54</v>
      </c>
      <c r="AT100" s="61">
        <f>IF(OR(historie[[#This Row],[Oštěp]]&lt;b_9_m,historie[[#This Row],[Oštěp]]=""),0,ROUNDDOWN(a_9_m*(FLOOR(historie[[#This Row],[Oštěp]]*VLOOKUP(historie[[#This Row],[Veteran]],Veteran,10,FALSE),0.01)-b_9_m)^c_9_m,0))</f>
        <v>213</v>
      </c>
      <c r="AU100" s="61">
        <f>IF(OR(historie[[#This Row],[1500m]]*24*60*60&gt;b_10_m,historie[[#This Row],[1500m]]=""),0,ROUNDDOWN(a_10_m*(b_10_m-historie[[#This Row],[1500m]]*VLOOKUP(historie[[#This Row],[Veteran]],Veteran,11,FALSE)*24*60*60)^c_10_m,0))</f>
        <v>333</v>
      </c>
      <c r="AV100" s="80">
        <f t="shared" si="1"/>
        <v>2662</v>
      </c>
      <c r="AW100" s="62">
        <f t="array" ref="AW100">MAX(IF(historie[[Jméno a příjmení]:[Jméno a příjmení]]=A100,historie[[100m_body_v]:[100m_body_v]]))
+MAX(IF(historie[[Jméno a příjmení]:[Jméno a příjmení]]=A100,historie[[dálka_body_v]:[dálka_body_v]]))
+MAX(IF(historie[[Jméno a příjmení]:[Jméno a příjmení]]=A100,historie[[koule_body_v]:[koule_body_v]]))
+MAX(IF(historie[[Jméno a příjmení]:[Jméno a příjmení]]=A100,historie[[výška_body_v]:[výška_body_v]]))
+MAX(IF(historie[[Jméno a příjmení]:[Jméno a příjmení]]=A100,historie[[400m_body_v]:[400m_body_v]]))
+MAX(IF(historie[[Jméno a příjmení]:[Jméno a příjmení]]=A100,historie[[překážky_body_v]:[překážky_body_v]]))
+MAX(IF(historie[[Jméno a příjmení]:[Jméno a příjmení]]=A100,historie[[disk_body_v]:[disk_body_v]]))
+MAX(IF(historie[[Jméno a příjmení]:[Jméno a příjmení]]=A100,historie[[tyčka_body_v]:[tyčka_body_v]]))
+MAX(IF(historie[[Jméno a příjmení]:[Jméno a příjmení]]=A100,historie[[oštěp_body_v]:[oštěp_body_v]]))
+MAX(IF(historie[[Jméno a příjmení]:[Jméno a příjmení]]=A100,historie[[1500m_body_v]:[1500m_body_v]]))</f>
        <v>3162</v>
      </c>
    </row>
    <row r="101" spans="1:49" x14ac:dyDescent="0.2">
      <c r="A101" s="56" t="s">
        <v>41</v>
      </c>
      <c r="B101" s="56">
        <v>1977</v>
      </c>
      <c r="C101" s="57">
        <v>14.18</v>
      </c>
      <c r="D101" s="58">
        <v>255</v>
      </c>
      <c r="E101" s="59">
        <v>421</v>
      </c>
      <c r="F101" s="58">
        <v>240</v>
      </c>
      <c r="G101" s="57">
        <v>9.14</v>
      </c>
      <c r="H101" s="58">
        <v>434</v>
      </c>
      <c r="I101" s="63">
        <v>150</v>
      </c>
      <c r="J101" s="58">
        <v>389</v>
      </c>
      <c r="K101" s="57">
        <v>68.150000000000006</v>
      </c>
      <c r="L101" s="58">
        <v>175</v>
      </c>
      <c r="M101" s="57"/>
      <c r="N101" s="58">
        <v>0</v>
      </c>
      <c r="O101" s="57">
        <v>23.34</v>
      </c>
      <c r="P101" s="58">
        <v>335</v>
      </c>
      <c r="Q101" s="63"/>
      <c r="R101" s="58">
        <v>0</v>
      </c>
      <c r="S101" s="57">
        <v>20.309999999999999</v>
      </c>
      <c r="T101" s="58">
        <v>166</v>
      </c>
      <c r="U101" s="60">
        <v>4.2013888888888891E-3</v>
      </c>
      <c r="V101" s="58">
        <v>249</v>
      </c>
      <c r="W101" s="74">
        <v>2243</v>
      </c>
      <c r="X101" s="83">
        <v>2006</v>
      </c>
      <c r="Y101" s="77">
        <f>IF(historie[[#This Row],[Ročník]]&lt;&gt;0,historie[[#This Row],[Rok]]-historie[[#This Row],[Ročník]],"")</f>
        <v>29</v>
      </c>
      <c r="Z101" s="80">
        <f>IF(AND(historie[[#This Row],[Ročník]]&lt;&gt;"",FLOOR(historie[[#This Row],[Rok]]-historie[[#This Row],[Ročník]],5)&gt;=35),FLOOR(historie[[#This Row],[Rok]]-historie[[#This Row],[Ročník]],5),0)</f>
        <v>0</v>
      </c>
      <c r="AA101" s="61">
        <f>IF(OR(historie[[#This Row],[100m]]&gt;b_1_m-k_1_m*měření,historie[[#This Row],[100m]]=""),0,ROUNDDOWN(a_1_m*(b_1_m-k_1_m*měření-historie[[#This Row],[100m]])^c_1_m,0))</f>
        <v>255</v>
      </c>
      <c r="AB101" s="61">
        <f>IF(OR(historie[[#This Row],[Dálka]]&lt;b_2_m,historie[[#This Row],[Dálka]]=""),0,ROUNDDOWN(a_2_m*(historie[[#This Row],[Dálka]]-b_2_m)^c_2_m,0))</f>
        <v>240</v>
      </c>
      <c r="AC101" s="61">
        <f>IF(OR(historie[[#This Row],[Koule]]&lt;b_3_m,historie[[#This Row],[Koule]]=""),0,ROUNDDOWN(a_3_m*(historie[[#This Row],[Koule]]-b_3_m)^c_3_m,0))</f>
        <v>434</v>
      </c>
      <c r="AD101" s="61">
        <f>IF(OR(historie[[#This Row],[Výška]]&lt;b_4_m,historie[[#This Row],[Výška]]=""),0,ROUNDDOWN(a_4_m*(historie[[#This Row],[Výška]]-b_4_m)^c_4_m,0))</f>
        <v>389</v>
      </c>
      <c r="AE101" s="61">
        <f>IF(OR(historie[[#This Row],[400m]]&gt;b_5_m-k_5_m*měření,historie[[#This Row],[400m]]=""),0,ROUNDDOWN(a_5_m*(b_5_m-k_5_m*měření-historie[[#This Row],[400m]])^c_5_m,0))</f>
        <v>175</v>
      </c>
      <c r="AF101" s="61">
        <f>IF(OR(historie[[#This Row],[Překážky]]&gt;b_6_m-k_6_m*měření,historie[[#This Row],[Překážky]]=""),0,ROUNDDOWN(a_6_m*(b_6_m-k_6_m*měření-historie[[#This Row],[Překážky]])^c_6_m,0))</f>
        <v>0</v>
      </c>
      <c r="AG101" s="61">
        <f>IF(OR(historie[[#This Row],[Disk]]&lt;b_7_m,historie[[#This Row],[Disk]]=""),0,ROUNDDOWN(a_7_m*(historie[[#This Row],[Disk]]-b_7_m)^c_7_m,0))</f>
        <v>335</v>
      </c>
      <c r="AH101" s="61">
        <f>IF(OR(historie[[#This Row],[Tyčka]]&lt;b_8_m,historie[[#This Row],[Tyčka]]=""),0,ROUNDDOWN(a_8_m*(historie[[#This Row],[Tyčka]]-b_8_m)^c_8_m,0))</f>
        <v>0</v>
      </c>
      <c r="AI101" s="61">
        <f>IF(OR(historie[[#This Row],[Oštěp]]&lt;b_9_m,historie[[#This Row],[Oštěp]]=""),0,ROUNDDOWN(a_9_m*(historie[[#This Row],[Oštěp]]-b_9_m)^c_9_m,0))</f>
        <v>166</v>
      </c>
      <c r="AJ101" s="61">
        <f>IF(OR(historie[[#This Row],[1500m]]*24*60*60&gt;b_10_m,historie[[#This Row],[1500m]]=""),0,ROUNDDOWN(a_10_m*(b_10_m-historie[[#This Row],[1500m]]*24*60*60)^c_10_m,0))</f>
        <v>252</v>
      </c>
      <c r="AK10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2246</v>
      </c>
      <c r="AL10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255</v>
      </c>
      <c r="AM101" s="61">
        <f>IF(OR(historie[[#This Row],[Dálka]]&lt;b_2_m,historie[[#This Row],[Dálka]]=""),0,ROUNDDOWN(a_2_m*(ROUND(historie[[#This Row],[Dálka]]*VLOOKUP(historie[[#This Row],[Veteran]],Veteran,3,FALSE),0)-b_2_m)^c_2_m,0))</f>
        <v>240</v>
      </c>
      <c r="AN101" s="61">
        <f>IF(OR(historie[[#This Row],[Koule]]&lt;b_3_m,historie[[#This Row],[Koule]]=""),0,ROUNDDOWN(a_3_m*(FLOOR(historie[[#This Row],[Koule]]*VLOOKUP(historie[[#This Row],[Veteran]],Veteran,4,FALSE),0.01)-b_3_m)^c_3_m,0))</f>
        <v>434</v>
      </c>
      <c r="AO101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10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175</v>
      </c>
      <c r="AQ10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01" s="61">
        <f>IF(OR(historie[[#This Row],[Disk]]&lt;b_7_m,historie[[#This Row],[Disk]]=""),0,ROUNDDOWN(a_7_m*(FLOOR(historie[[#This Row],[Disk]]*VLOOKUP(historie[[#This Row],[Veteran]],Veteran,8,FALSE),0.01)-b_7_m)^c_7_m,0))</f>
        <v>335</v>
      </c>
      <c r="AS10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01" s="61">
        <f>IF(OR(historie[[#This Row],[Oštěp]]&lt;b_9_m,historie[[#This Row],[Oštěp]]=""),0,ROUNDDOWN(a_9_m*(FLOOR(historie[[#This Row],[Oštěp]]*VLOOKUP(historie[[#This Row],[Veteran]],Veteran,10,FALSE),0.01)-b_9_m)^c_9_m,0))</f>
        <v>166</v>
      </c>
      <c r="AU101" s="61">
        <f>IF(OR(historie[[#This Row],[1500m]]*24*60*60&gt;b_10_m,historie[[#This Row],[1500m]]=""),0,ROUNDDOWN(a_10_m*(b_10_m-historie[[#This Row],[1500m]]*VLOOKUP(historie[[#This Row],[Veteran]],Veteran,11,FALSE)*24*60*60)^c_10_m,0))</f>
        <v>252</v>
      </c>
      <c r="AV101" s="80">
        <f t="shared" si="1"/>
        <v>2246</v>
      </c>
      <c r="AW101" s="62">
        <f t="array" ref="AW101">MAX(IF(historie[[Jméno a příjmení]:[Jméno a příjmení]]=A101,historie[[100m_body_v]:[100m_body_v]]))
+MAX(IF(historie[[Jméno a příjmení]:[Jméno a příjmení]]=A101,historie[[dálka_body_v]:[dálka_body_v]]))
+MAX(IF(historie[[Jméno a příjmení]:[Jméno a příjmení]]=A101,historie[[koule_body_v]:[koule_body_v]]))
+MAX(IF(historie[[Jméno a příjmení]:[Jméno a příjmení]]=A101,historie[[výška_body_v]:[výška_body_v]]))
+MAX(IF(historie[[Jméno a příjmení]:[Jméno a příjmení]]=A101,historie[[400m_body_v]:[400m_body_v]]))
+MAX(IF(historie[[Jméno a příjmení]:[Jméno a příjmení]]=A101,historie[[překážky_body_v]:[překážky_body_v]]))
+MAX(IF(historie[[Jméno a příjmení]:[Jméno a příjmení]]=A101,historie[[disk_body_v]:[disk_body_v]]))
+MAX(IF(historie[[Jméno a příjmení]:[Jméno a příjmení]]=A101,historie[[tyčka_body_v]:[tyčka_body_v]]))
+MAX(IF(historie[[Jméno a příjmení]:[Jméno a příjmení]]=A101,historie[[oštěp_body_v]:[oštěp_body_v]]))
+MAX(IF(historie[[Jméno a příjmení]:[Jméno a příjmení]]=A101,historie[[1500m_body_v]:[1500m_body_v]]))</f>
        <v>3162</v>
      </c>
    </row>
    <row r="102" spans="1:49" x14ac:dyDescent="0.2">
      <c r="A102" s="56" t="s">
        <v>115</v>
      </c>
      <c r="B102" s="56"/>
      <c r="C102" s="57">
        <v>13.7</v>
      </c>
      <c r="D102" s="58">
        <v>321</v>
      </c>
      <c r="E102" s="59">
        <v>483</v>
      </c>
      <c r="F102" s="58">
        <v>350</v>
      </c>
      <c r="G102" s="57">
        <v>7.77</v>
      </c>
      <c r="H102" s="58">
        <v>353</v>
      </c>
      <c r="I102" s="59">
        <v>140</v>
      </c>
      <c r="J102" s="58">
        <v>317</v>
      </c>
      <c r="K102" s="57">
        <v>65.7</v>
      </c>
      <c r="L102" s="58">
        <v>236</v>
      </c>
      <c r="M102" s="57">
        <v>23</v>
      </c>
      <c r="N102" s="58">
        <v>139</v>
      </c>
      <c r="O102" s="57">
        <v>20.420000000000002</v>
      </c>
      <c r="P102" s="58">
        <v>280</v>
      </c>
      <c r="Q102" s="59">
        <v>170</v>
      </c>
      <c r="R102" s="58">
        <v>86</v>
      </c>
      <c r="S102" s="57">
        <v>35.770000000000003</v>
      </c>
      <c r="T102" s="58">
        <v>381</v>
      </c>
      <c r="U102" s="60">
        <v>4.0046296296296297E-3</v>
      </c>
      <c r="V102" s="58">
        <v>325</v>
      </c>
      <c r="W102" s="74">
        <v>2788</v>
      </c>
      <c r="X102" s="83">
        <v>2001</v>
      </c>
      <c r="Y102" s="77" t="str">
        <f>IF(historie[[#This Row],[Ročník]]&lt;&gt;0,historie[[#This Row],[Rok]]-historie[[#This Row],[Ročník]],"")</f>
        <v/>
      </c>
      <c r="Z102" s="80">
        <f>IF(AND(historie[[#This Row],[Ročník]]&lt;&gt;"",FLOOR(historie[[#This Row],[Rok]]-historie[[#This Row],[Ročník]],5)&gt;=35),FLOOR(historie[[#This Row],[Rok]]-historie[[#This Row],[Ročník]],5),0)</f>
        <v>0</v>
      </c>
      <c r="AA102" s="61">
        <f>IF(OR(historie[[#This Row],[100m]]&gt;b_1_m-k_1_m*měření,historie[[#This Row],[100m]]=""),0,ROUNDDOWN(a_1_m*(b_1_m-k_1_m*měření-historie[[#This Row],[100m]])^c_1_m,0))</f>
        <v>321</v>
      </c>
      <c r="AB102" s="61">
        <f>IF(OR(historie[[#This Row],[Dálka]]&lt;b_2_m,historie[[#This Row],[Dálka]]=""),0,ROUNDDOWN(a_2_m*(historie[[#This Row],[Dálka]]-b_2_m)^c_2_m,0))</f>
        <v>350</v>
      </c>
      <c r="AC102" s="61">
        <f>IF(OR(historie[[#This Row],[Koule]]&lt;b_3_m,historie[[#This Row],[Koule]]=""),0,ROUNDDOWN(a_3_m*(historie[[#This Row],[Koule]]-b_3_m)^c_3_m,0))</f>
        <v>353</v>
      </c>
      <c r="AD102" s="61">
        <f>IF(OR(historie[[#This Row],[Výška]]&lt;b_4_m,historie[[#This Row],[Výška]]=""),0,ROUNDDOWN(a_4_m*(historie[[#This Row],[Výška]]-b_4_m)^c_4_m,0))</f>
        <v>317</v>
      </c>
      <c r="AE102" s="61">
        <f>IF(OR(historie[[#This Row],[400m]]&gt;b_5_m-k_5_m*měření,historie[[#This Row],[400m]]=""),0,ROUNDDOWN(a_5_m*(b_5_m-k_5_m*měření-historie[[#This Row],[400m]])^c_5_m,0))</f>
        <v>236</v>
      </c>
      <c r="AF102" s="61">
        <f>IF(OR(historie[[#This Row],[Překážky]]&gt;b_6_m-k_6_m*měření,historie[[#This Row],[Překážky]]=""),0,ROUNDDOWN(a_6_m*(b_6_m-k_6_m*měření-historie[[#This Row],[Překážky]])^c_6_m,0))</f>
        <v>139</v>
      </c>
      <c r="AG102" s="61">
        <f>IF(OR(historie[[#This Row],[Disk]]&lt;b_7_m,historie[[#This Row],[Disk]]=""),0,ROUNDDOWN(a_7_m*(historie[[#This Row],[Disk]]-b_7_m)^c_7_m,0))</f>
        <v>280</v>
      </c>
      <c r="AH102" s="61">
        <f>IF(OR(historie[[#This Row],[Tyčka]]&lt;b_8_m,historie[[#This Row],[Tyčka]]=""),0,ROUNDDOWN(a_8_m*(historie[[#This Row],[Tyčka]]-b_8_m)^c_8_m,0))</f>
        <v>86</v>
      </c>
      <c r="AI102" s="61">
        <f>IF(OR(historie[[#This Row],[Oštěp]]&lt;b_9_m,historie[[#This Row],[Oštěp]]=""),0,ROUNDDOWN(a_9_m*(historie[[#This Row],[Oštěp]]-b_9_m)^c_9_m,0))</f>
        <v>381</v>
      </c>
      <c r="AJ102" s="61">
        <f>IF(OR(historie[[#This Row],[1500m]]*24*60*60&gt;b_10_m,historie[[#This Row],[1500m]]=""),0,ROUNDDOWN(a_10_m*(b_10_m-historie[[#This Row],[1500m]]*24*60*60)^c_10_m,0))</f>
        <v>324</v>
      </c>
      <c r="AK10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2787</v>
      </c>
      <c r="AL10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321</v>
      </c>
      <c r="AM102" s="61">
        <f>IF(OR(historie[[#This Row],[Dálka]]&lt;b_2_m,historie[[#This Row],[Dálka]]=""),0,ROUNDDOWN(a_2_m*(ROUND(historie[[#This Row],[Dálka]]*VLOOKUP(historie[[#This Row],[Veteran]],Veteran,3,FALSE),0)-b_2_m)^c_2_m,0))</f>
        <v>350</v>
      </c>
      <c r="AN102" s="61">
        <f>IF(OR(historie[[#This Row],[Koule]]&lt;b_3_m,historie[[#This Row],[Koule]]=""),0,ROUNDDOWN(a_3_m*(FLOOR(historie[[#This Row],[Koule]]*VLOOKUP(historie[[#This Row],[Veteran]],Veteran,4,FALSE),0.01)-b_3_m)^c_3_m,0))</f>
        <v>353</v>
      </c>
      <c r="AO102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10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236</v>
      </c>
      <c r="AQ10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139</v>
      </c>
      <c r="AR102" s="61">
        <f>IF(OR(historie[[#This Row],[Disk]]&lt;b_7_m,historie[[#This Row],[Disk]]=""),0,ROUNDDOWN(a_7_m*(FLOOR(historie[[#This Row],[Disk]]*VLOOKUP(historie[[#This Row],[Veteran]],Veteran,8,FALSE),0.01)-b_7_m)^c_7_m,0))</f>
        <v>280</v>
      </c>
      <c r="AS102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102" s="61">
        <f>IF(OR(historie[[#This Row],[Oštěp]]&lt;b_9_m,historie[[#This Row],[Oštěp]]=""),0,ROUNDDOWN(a_9_m*(FLOOR(historie[[#This Row],[Oštěp]]*VLOOKUP(historie[[#This Row],[Veteran]],Veteran,10,FALSE),0.01)-b_9_m)^c_9_m,0))</f>
        <v>381</v>
      </c>
      <c r="AU102" s="61">
        <f>IF(OR(historie[[#This Row],[1500m]]*24*60*60&gt;b_10_m,historie[[#This Row],[1500m]]=""),0,ROUNDDOWN(a_10_m*(b_10_m-historie[[#This Row],[1500m]]*VLOOKUP(historie[[#This Row],[Veteran]],Veteran,11,FALSE)*24*60*60)^c_10_m,0))</f>
        <v>324</v>
      </c>
      <c r="AV102" s="80">
        <f t="shared" si="1"/>
        <v>2787</v>
      </c>
      <c r="AW102" s="62">
        <f t="array" ref="AW102">MAX(IF(historie[[Jméno a příjmení]:[Jméno a příjmení]]=A102,historie[[100m_body_v]:[100m_body_v]]))
+MAX(IF(historie[[Jméno a příjmení]:[Jméno a příjmení]]=A102,historie[[dálka_body_v]:[dálka_body_v]]))
+MAX(IF(historie[[Jméno a příjmení]:[Jméno a příjmení]]=A102,historie[[koule_body_v]:[koule_body_v]]))
+MAX(IF(historie[[Jméno a příjmení]:[Jméno a příjmení]]=A102,historie[[výška_body_v]:[výška_body_v]]))
+MAX(IF(historie[[Jméno a příjmení]:[Jméno a příjmení]]=A102,historie[[400m_body_v]:[400m_body_v]]))
+MAX(IF(historie[[Jméno a příjmení]:[Jméno a příjmení]]=A102,historie[[překážky_body_v]:[překážky_body_v]]))
+MAX(IF(historie[[Jméno a příjmení]:[Jméno a příjmení]]=A102,historie[[disk_body_v]:[disk_body_v]]))
+MAX(IF(historie[[Jméno a příjmení]:[Jméno a příjmení]]=A102,historie[[tyčka_body_v]:[tyčka_body_v]]))
+MAX(IF(historie[[Jméno a příjmení]:[Jméno a příjmení]]=A102,historie[[oštěp_body_v]:[oštěp_body_v]]))
+MAX(IF(historie[[Jméno a příjmení]:[Jméno a příjmení]]=A102,historie[[1500m_body_v]:[1500m_body_v]]))</f>
        <v>3081</v>
      </c>
    </row>
    <row r="103" spans="1:49" x14ac:dyDescent="0.2">
      <c r="A103" s="56" t="s">
        <v>115</v>
      </c>
      <c r="B103" s="56"/>
      <c r="C103" s="57">
        <v>13.4</v>
      </c>
      <c r="D103" s="58">
        <v>365</v>
      </c>
      <c r="E103" s="59">
        <v>459</v>
      </c>
      <c r="F103" s="58">
        <v>306</v>
      </c>
      <c r="G103" s="57">
        <v>8.06</v>
      </c>
      <c r="H103" s="58">
        <v>370</v>
      </c>
      <c r="I103" s="59">
        <v>150</v>
      </c>
      <c r="J103" s="58">
        <v>389</v>
      </c>
      <c r="K103" s="57">
        <v>63.9</v>
      </c>
      <c r="L103" s="58">
        <v>286</v>
      </c>
      <c r="M103" s="57">
        <v>23.2</v>
      </c>
      <c r="N103" s="58">
        <v>141</v>
      </c>
      <c r="O103" s="57">
        <v>17.34</v>
      </c>
      <c r="P103" s="58">
        <v>223</v>
      </c>
      <c r="Q103" s="59">
        <v>120</v>
      </c>
      <c r="R103" s="58">
        <v>15</v>
      </c>
      <c r="S103" s="57">
        <v>23.5</v>
      </c>
      <c r="T103" s="58">
        <v>209</v>
      </c>
      <c r="U103" s="60">
        <v>3.7384259259259263E-3</v>
      </c>
      <c r="V103" s="58">
        <v>435</v>
      </c>
      <c r="W103" s="74">
        <v>2739</v>
      </c>
      <c r="X103" s="83">
        <v>2000</v>
      </c>
      <c r="Y103" s="77" t="str">
        <f>IF(historie[[#This Row],[Ročník]]&lt;&gt;0,historie[[#This Row],[Rok]]-historie[[#This Row],[Ročník]],"")</f>
        <v/>
      </c>
      <c r="Z103" s="80">
        <f>IF(AND(historie[[#This Row],[Ročník]]&lt;&gt;"",FLOOR(historie[[#This Row],[Rok]]-historie[[#This Row],[Ročník]],5)&gt;=35),FLOOR(historie[[#This Row],[Rok]]-historie[[#This Row],[Ročník]],5),0)</f>
        <v>0</v>
      </c>
      <c r="AA103" s="61">
        <f>IF(OR(historie[[#This Row],[100m]]&gt;b_1_m-k_1_m*měření,historie[[#This Row],[100m]]=""),0,ROUNDDOWN(a_1_m*(b_1_m-k_1_m*měření-historie[[#This Row],[100m]])^c_1_m,0))</f>
        <v>365</v>
      </c>
      <c r="AB103" s="61">
        <f>IF(OR(historie[[#This Row],[Dálka]]&lt;b_2_m,historie[[#This Row],[Dálka]]=""),0,ROUNDDOWN(a_2_m*(historie[[#This Row],[Dálka]]-b_2_m)^c_2_m,0))</f>
        <v>306</v>
      </c>
      <c r="AC103" s="61">
        <f>IF(OR(historie[[#This Row],[Koule]]&lt;b_3_m,historie[[#This Row],[Koule]]=""),0,ROUNDDOWN(a_3_m*(historie[[#This Row],[Koule]]-b_3_m)^c_3_m,0))</f>
        <v>370</v>
      </c>
      <c r="AD103" s="61">
        <f>IF(OR(historie[[#This Row],[Výška]]&lt;b_4_m,historie[[#This Row],[Výška]]=""),0,ROUNDDOWN(a_4_m*(historie[[#This Row],[Výška]]-b_4_m)^c_4_m,0))</f>
        <v>389</v>
      </c>
      <c r="AE103" s="61">
        <f>IF(OR(historie[[#This Row],[400m]]&gt;b_5_m-k_5_m*měření,historie[[#This Row],[400m]]=""),0,ROUNDDOWN(a_5_m*(b_5_m-k_5_m*měření-historie[[#This Row],[400m]])^c_5_m,0))</f>
        <v>286</v>
      </c>
      <c r="AF103" s="61">
        <f>IF(OR(historie[[#This Row],[Překážky]]&gt;b_6_m-k_6_m*měření,historie[[#This Row],[Překážky]]=""),0,ROUNDDOWN(a_6_m*(b_6_m-k_6_m*měření-historie[[#This Row],[Překážky]])^c_6_m,0))</f>
        <v>129</v>
      </c>
      <c r="AG103" s="61">
        <f>IF(OR(historie[[#This Row],[Disk]]&lt;b_7_m,historie[[#This Row],[Disk]]=""),0,ROUNDDOWN(a_7_m*(historie[[#This Row],[Disk]]-b_7_m)^c_7_m,0))</f>
        <v>223</v>
      </c>
      <c r="AH103" s="61">
        <f>IF(OR(historie[[#This Row],[Tyčka]]&lt;b_8_m,historie[[#This Row],[Tyčka]]=""),0,ROUNDDOWN(a_8_m*(historie[[#This Row],[Tyčka]]-b_8_m)^c_8_m,0))</f>
        <v>15</v>
      </c>
      <c r="AI103" s="61">
        <f>IF(OR(historie[[#This Row],[Oštěp]]&lt;b_9_m,historie[[#This Row],[Oštěp]]=""),0,ROUNDDOWN(a_9_m*(historie[[#This Row],[Oštěp]]-b_9_m)^c_9_m,0))</f>
        <v>209</v>
      </c>
      <c r="AJ103" s="61">
        <f>IF(OR(historie[[#This Row],[1500m]]*24*60*60&gt;b_10_m,historie[[#This Row],[1500m]]=""),0,ROUNDDOWN(a_10_m*(b_10_m-historie[[#This Row],[1500m]]*24*60*60)^c_10_m,0))</f>
        <v>435</v>
      </c>
      <c r="AK10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2727</v>
      </c>
      <c r="AL10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365</v>
      </c>
      <c r="AM103" s="61">
        <f>IF(OR(historie[[#This Row],[Dálka]]&lt;b_2_m,historie[[#This Row],[Dálka]]=""),0,ROUNDDOWN(a_2_m*(ROUND(historie[[#This Row],[Dálka]]*VLOOKUP(historie[[#This Row],[Veteran]],Veteran,3,FALSE),0)-b_2_m)^c_2_m,0))</f>
        <v>306</v>
      </c>
      <c r="AN103" s="61">
        <f>IF(OR(historie[[#This Row],[Koule]]&lt;b_3_m,historie[[#This Row],[Koule]]=""),0,ROUNDDOWN(a_3_m*(FLOOR(historie[[#This Row],[Koule]]*VLOOKUP(historie[[#This Row],[Veteran]],Veteran,4,FALSE),0.01)-b_3_m)^c_3_m,0))</f>
        <v>370</v>
      </c>
      <c r="AO103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10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286</v>
      </c>
      <c r="AQ10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129</v>
      </c>
      <c r="AR103" s="61">
        <f>IF(OR(historie[[#This Row],[Disk]]&lt;b_7_m,historie[[#This Row],[Disk]]=""),0,ROUNDDOWN(a_7_m*(FLOOR(historie[[#This Row],[Disk]]*VLOOKUP(historie[[#This Row],[Veteran]],Veteran,8,FALSE),0.01)-b_7_m)^c_7_m,0))</f>
        <v>223</v>
      </c>
      <c r="AS103" s="61">
        <f>IF(OR(historie[[#This Row],[Tyčka]]&lt;b_8_m,historie[[#This Row],[Tyčka]]=""),0,ROUNDDOWN(a_8_m*(ROUND(historie[[#This Row],[Tyčka]]*VLOOKUP(historie[[#This Row],[Veteran]],Veteran,9,FALSE),0)-b_8_m)^c_8_m,0))</f>
        <v>15</v>
      </c>
      <c r="AT103" s="61">
        <f>IF(OR(historie[[#This Row],[Oštěp]]&lt;b_9_m,historie[[#This Row],[Oštěp]]=""),0,ROUNDDOWN(a_9_m*(FLOOR(historie[[#This Row],[Oštěp]]*VLOOKUP(historie[[#This Row],[Veteran]],Veteran,10,FALSE),0.01)-b_9_m)^c_9_m,0))</f>
        <v>209</v>
      </c>
      <c r="AU103" s="61">
        <f>IF(OR(historie[[#This Row],[1500m]]*24*60*60&gt;b_10_m,historie[[#This Row],[1500m]]=""),0,ROUNDDOWN(a_10_m*(b_10_m-historie[[#This Row],[1500m]]*VLOOKUP(historie[[#This Row],[Veteran]],Veteran,11,FALSE)*24*60*60)^c_10_m,0))</f>
        <v>435</v>
      </c>
      <c r="AV103" s="80">
        <f t="shared" si="1"/>
        <v>2727</v>
      </c>
      <c r="AW103" s="62">
        <f t="array" ref="AW103">MAX(IF(historie[[Jméno a příjmení]:[Jméno a příjmení]]=A103,historie[[100m_body_v]:[100m_body_v]]))
+MAX(IF(historie[[Jméno a příjmení]:[Jméno a příjmení]]=A103,historie[[dálka_body_v]:[dálka_body_v]]))
+MAX(IF(historie[[Jméno a příjmení]:[Jméno a příjmení]]=A103,historie[[koule_body_v]:[koule_body_v]]))
+MAX(IF(historie[[Jméno a příjmení]:[Jméno a příjmení]]=A103,historie[[výška_body_v]:[výška_body_v]]))
+MAX(IF(historie[[Jméno a příjmení]:[Jméno a příjmení]]=A103,historie[[400m_body_v]:[400m_body_v]]))
+MAX(IF(historie[[Jméno a příjmení]:[Jméno a příjmení]]=A103,historie[[překážky_body_v]:[překážky_body_v]]))
+MAX(IF(historie[[Jméno a příjmení]:[Jméno a příjmení]]=A103,historie[[disk_body_v]:[disk_body_v]]))
+MAX(IF(historie[[Jméno a příjmení]:[Jméno a příjmení]]=A103,historie[[tyčka_body_v]:[tyčka_body_v]]))
+MAX(IF(historie[[Jméno a příjmení]:[Jméno a příjmení]]=A103,historie[[oštěp_body_v]:[oštěp_body_v]]))
+MAX(IF(historie[[Jméno a příjmení]:[Jméno a příjmení]]=A103,historie[[1500m_body_v]:[1500m_body_v]]))</f>
        <v>3081</v>
      </c>
    </row>
    <row r="104" spans="1:49" x14ac:dyDescent="0.2">
      <c r="A104" s="56" t="s">
        <v>18</v>
      </c>
      <c r="B104" s="56">
        <v>1991</v>
      </c>
      <c r="C104" s="57">
        <v>12.37</v>
      </c>
      <c r="D104" s="58">
        <v>536</v>
      </c>
      <c r="E104" s="59">
        <v>527</v>
      </c>
      <c r="F104" s="58">
        <v>435</v>
      </c>
      <c r="G104" s="57">
        <v>8.3699999999999992</v>
      </c>
      <c r="H104" s="58">
        <v>388</v>
      </c>
      <c r="I104" s="63">
        <v>175</v>
      </c>
      <c r="J104" s="58">
        <v>585</v>
      </c>
      <c r="K104" s="57">
        <v>60.29</v>
      </c>
      <c r="L104" s="58">
        <v>399</v>
      </c>
      <c r="M104" s="57">
        <v>20.8</v>
      </c>
      <c r="N104" s="58">
        <v>272</v>
      </c>
      <c r="O104" s="57">
        <v>24.17</v>
      </c>
      <c r="P104" s="58">
        <v>351</v>
      </c>
      <c r="Q104" s="63">
        <v>290</v>
      </c>
      <c r="R104" s="58">
        <v>333</v>
      </c>
      <c r="S104" s="57">
        <v>38.4</v>
      </c>
      <c r="T104" s="58">
        <v>419</v>
      </c>
      <c r="U104" s="60">
        <v>3.7384259259259263E-3</v>
      </c>
      <c r="V104" s="58">
        <v>434</v>
      </c>
      <c r="W104" s="74">
        <v>4152</v>
      </c>
      <c r="X104" s="83">
        <v>2008</v>
      </c>
      <c r="Y104" s="77">
        <f>IF(historie[[#This Row],[Ročník]]&lt;&gt;0,historie[[#This Row],[Rok]]-historie[[#This Row],[Ročník]],"")</f>
        <v>17</v>
      </c>
      <c r="Z104" s="80">
        <f>IF(AND(historie[[#This Row],[Ročník]]&lt;&gt;"",FLOOR(historie[[#This Row],[Rok]]-historie[[#This Row],[Ročník]],5)&gt;=35),FLOOR(historie[[#This Row],[Rok]]-historie[[#This Row],[Ročník]],5),0)</f>
        <v>0</v>
      </c>
      <c r="AA104" s="61">
        <f>IF(OR(historie[[#This Row],[100m]]&gt;b_1_m-k_1_m*měření,historie[[#This Row],[100m]]=""),0,ROUNDDOWN(a_1_m*(b_1_m-k_1_m*měření-historie[[#This Row],[100m]])^c_1_m,0))</f>
        <v>536</v>
      </c>
      <c r="AB104" s="61">
        <f>IF(OR(historie[[#This Row],[Dálka]]&lt;b_2_m,historie[[#This Row],[Dálka]]=""),0,ROUNDDOWN(a_2_m*(historie[[#This Row],[Dálka]]-b_2_m)^c_2_m,0))</f>
        <v>435</v>
      </c>
      <c r="AC104" s="61">
        <f>IF(OR(historie[[#This Row],[Koule]]&lt;b_3_m,historie[[#This Row],[Koule]]=""),0,ROUNDDOWN(a_3_m*(historie[[#This Row],[Koule]]-b_3_m)^c_3_m,0))</f>
        <v>388</v>
      </c>
      <c r="AD104" s="61">
        <f>IF(OR(historie[[#This Row],[Výška]]&lt;b_4_m,historie[[#This Row],[Výška]]=""),0,ROUNDDOWN(a_4_m*(historie[[#This Row],[Výška]]-b_4_m)^c_4_m,0))</f>
        <v>585</v>
      </c>
      <c r="AE104" s="61">
        <f>IF(OR(historie[[#This Row],[400m]]&gt;b_5_m-k_5_m*měření,historie[[#This Row],[400m]]=""),0,ROUNDDOWN(a_5_m*(b_5_m-k_5_m*měření-historie[[#This Row],[400m]])^c_5_m,0))</f>
        <v>399</v>
      </c>
      <c r="AF104" s="61">
        <f>IF(OR(historie[[#This Row],[Překážky]]&gt;b_6_m-k_6_m*měření,historie[[#This Row],[Překážky]]=""),0,ROUNDDOWN(a_6_m*(b_6_m-k_6_m*měření-historie[[#This Row],[Překážky]])^c_6_m,0))</f>
        <v>272</v>
      </c>
      <c r="AG104" s="61">
        <f>IF(OR(historie[[#This Row],[Disk]]&lt;b_7_m,historie[[#This Row],[Disk]]=""),0,ROUNDDOWN(a_7_m*(historie[[#This Row],[Disk]]-b_7_m)^c_7_m,0))</f>
        <v>351</v>
      </c>
      <c r="AH104" s="61">
        <f>IF(OR(historie[[#This Row],[Tyčka]]&lt;b_8_m,historie[[#This Row],[Tyčka]]=""),0,ROUNDDOWN(a_8_m*(historie[[#This Row],[Tyčka]]-b_8_m)^c_8_m,0))</f>
        <v>333</v>
      </c>
      <c r="AI104" s="61">
        <f>IF(OR(historie[[#This Row],[Oštěp]]&lt;b_9_m,historie[[#This Row],[Oštěp]]=""),0,ROUNDDOWN(a_9_m*(historie[[#This Row],[Oštěp]]-b_9_m)^c_9_m,0))</f>
        <v>419</v>
      </c>
      <c r="AJ104" s="61">
        <f>IF(OR(historie[[#This Row],[1500m]]*24*60*60&gt;b_10_m,historie[[#This Row],[1500m]]=""),0,ROUNDDOWN(a_10_m*(b_10_m-historie[[#This Row],[1500m]]*24*60*60)^c_10_m,0))</f>
        <v>435</v>
      </c>
      <c r="AK10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4153</v>
      </c>
      <c r="AL10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536</v>
      </c>
      <c r="AM104" s="61">
        <f>IF(OR(historie[[#This Row],[Dálka]]&lt;b_2_m,historie[[#This Row],[Dálka]]=""),0,ROUNDDOWN(a_2_m*(ROUND(historie[[#This Row],[Dálka]]*VLOOKUP(historie[[#This Row],[Veteran]],Veteran,3,FALSE),0)-b_2_m)^c_2_m,0))</f>
        <v>435</v>
      </c>
      <c r="AN104" s="61">
        <f>IF(OR(historie[[#This Row],[Koule]]&lt;b_3_m,historie[[#This Row],[Koule]]=""),0,ROUNDDOWN(a_3_m*(FLOOR(historie[[#This Row],[Koule]]*VLOOKUP(historie[[#This Row],[Veteran]],Veteran,4,FALSE),0.01)-b_3_m)^c_3_m,0))</f>
        <v>388</v>
      </c>
      <c r="AO104" s="61">
        <f>IF(OR(historie[[#This Row],[Výška]]&lt;b_4_m,historie[[#This Row],[Výška]]=""),0,ROUNDDOWN(a_4_m*(ROUND(historie[[#This Row],[Výška]]*VLOOKUP(historie[[#This Row],[Veteran]],Veteran,5,FALSE),0)-b_4_m)^c_4_m,0))</f>
        <v>585</v>
      </c>
      <c r="AP10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399</v>
      </c>
      <c r="AQ10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272</v>
      </c>
      <c r="AR104" s="61">
        <f>IF(OR(historie[[#This Row],[Disk]]&lt;b_7_m,historie[[#This Row],[Disk]]=""),0,ROUNDDOWN(a_7_m*(FLOOR(historie[[#This Row],[Disk]]*VLOOKUP(historie[[#This Row],[Veteran]],Veteran,8,FALSE),0.01)-b_7_m)^c_7_m,0))</f>
        <v>351</v>
      </c>
      <c r="AS104" s="61">
        <f>IF(OR(historie[[#This Row],[Tyčka]]&lt;b_8_m,historie[[#This Row],[Tyčka]]=""),0,ROUNDDOWN(a_8_m*(ROUND(historie[[#This Row],[Tyčka]]*VLOOKUP(historie[[#This Row],[Veteran]],Veteran,9,FALSE),0)-b_8_m)^c_8_m,0))</f>
        <v>333</v>
      </c>
      <c r="AT104" s="61">
        <f>IF(OR(historie[[#This Row],[Oštěp]]&lt;b_9_m,historie[[#This Row],[Oštěp]]=""),0,ROUNDDOWN(a_9_m*(FLOOR(historie[[#This Row],[Oštěp]]*VLOOKUP(historie[[#This Row],[Veteran]],Veteran,10,FALSE),0.01)-b_9_m)^c_9_m,0))</f>
        <v>419</v>
      </c>
      <c r="AU104" s="61">
        <f>IF(OR(historie[[#This Row],[1500m]]*24*60*60&gt;b_10_m,historie[[#This Row],[1500m]]=""),0,ROUNDDOWN(a_10_m*(b_10_m-historie[[#This Row],[1500m]]*VLOOKUP(historie[[#This Row],[Veteran]],Veteran,11,FALSE)*24*60*60)^c_10_m,0))</f>
        <v>435</v>
      </c>
      <c r="AV104" s="80">
        <f t="shared" si="1"/>
        <v>4153</v>
      </c>
      <c r="AW104" s="62">
        <f t="array" ref="AW104">MAX(IF(historie[[Jméno a příjmení]:[Jméno a příjmení]]=A104,historie[[100m_body_v]:[100m_body_v]]))
+MAX(IF(historie[[Jméno a příjmení]:[Jméno a příjmení]]=A104,historie[[dálka_body_v]:[dálka_body_v]]))
+MAX(IF(historie[[Jméno a příjmení]:[Jméno a příjmení]]=A104,historie[[koule_body_v]:[koule_body_v]]))
+MAX(IF(historie[[Jméno a příjmení]:[Jméno a příjmení]]=A104,historie[[výška_body_v]:[výška_body_v]]))
+MAX(IF(historie[[Jméno a příjmení]:[Jméno a příjmení]]=A104,historie[[400m_body_v]:[400m_body_v]]))
+MAX(IF(historie[[Jméno a příjmení]:[Jméno a příjmení]]=A104,historie[[překážky_body_v]:[překážky_body_v]]))
+MAX(IF(historie[[Jméno a příjmení]:[Jméno a příjmení]]=A104,historie[[disk_body_v]:[disk_body_v]]))
+MAX(IF(historie[[Jméno a příjmení]:[Jméno a příjmení]]=A104,historie[[tyčka_body_v]:[tyčka_body_v]]))
+MAX(IF(historie[[Jméno a příjmení]:[Jméno a příjmení]]=A104,historie[[oštěp_body_v]:[oštěp_body_v]]))
+MAX(IF(historie[[Jméno a příjmení]:[Jméno a příjmení]]=A104,historie[[1500m_body_v]:[1500m_body_v]]))</f>
        <v>4194</v>
      </c>
    </row>
    <row r="105" spans="1:49" x14ac:dyDescent="0.2">
      <c r="A105" s="56" t="s">
        <v>18</v>
      </c>
      <c r="B105" s="56">
        <v>1991</v>
      </c>
      <c r="C105" s="57">
        <v>13.31</v>
      </c>
      <c r="D105" s="58">
        <v>379</v>
      </c>
      <c r="E105" s="59">
        <v>471</v>
      </c>
      <c r="F105" s="58">
        <v>328</v>
      </c>
      <c r="G105" s="57">
        <v>7.8</v>
      </c>
      <c r="H105" s="58">
        <v>354</v>
      </c>
      <c r="I105" s="63">
        <v>155</v>
      </c>
      <c r="J105" s="58">
        <v>426</v>
      </c>
      <c r="K105" s="57">
        <v>61.49</v>
      </c>
      <c r="L105" s="58">
        <v>359</v>
      </c>
      <c r="M105" s="57">
        <v>22.74</v>
      </c>
      <c r="N105" s="58">
        <v>152</v>
      </c>
      <c r="O105" s="57">
        <v>24.09</v>
      </c>
      <c r="P105" s="58">
        <v>350</v>
      </c>
      <c r="Q105" s="63">
        <v>240</v>
      </c>
      <c r="R105" s="58">
        <v>220</v>
      </c>
      <c r="S105" s="57">
        <v>34.06</v>
      </c>
      <c r="T105" s="58">
        <v>357</v>
      </c>
      <c r="U105" s="60">
        <v>3.645833333333333E-3</v>
      </c>
      <c r="V105" s="58">
        <v>478</v>
      </c>
      <c r="W105" s="74">
        <v>3403</v>
      </c>
      <c r="X105" s="83">
        <v>2007</v>
      </c>
      <c r="Y105" s="77">
        <f>IF(historie[[#This Row],[Ročník]]&lt;&gt;0,historie[[#This Row],[Rok]]-historie[[#This Row],[Ročník]],"")</f>
        <v>16</v>
      </c>
      <c r="Z105" s="80">
        <f>IF(AND(historie[[#This Row],[Ročník]]&lt;&gt;"",FLOOR(historie[[#This Row],[Rok]]-historie[[#This Row],[Ročník]],5)&gt;=35),FLOOR(historie[[#This Row],[Rok]]-historie[[#This Row],[Ročník]],5),0)</f>
        <v>0</v>
      </c>
      <c r="AA105" s="61">
        <f>IF(OR(historie[[#This Row],[100m]]&gt;b_1_m-k_1_m*měření,historie[[#This Row],[100m]]=""),0,ROUNDDOWN(a_1_m*(b_1_m-k_1_m*měření-historie[[#This Row],[100m]])^c_1_m,0))</f>
        <v>379</v>
      </c>
      <c r="AB105" s="61">
        <f>IF(OR(historie[[#This Row],[Dálka]]&lt;b_2_m,historie[[#This Row],[Dálka]]=""),0,ROUNDDOWN(a_2_m*(historie[[#This Row],[Dálka]]-b_2_m)^c_2_m,0))</f>
        <v>328</v>
      </c>
      <c r="AC105" s="61">
        <f>IF(OR(historie[[#This Row],[Koule]]&lt;b_3_m,historie[[#This Row],[Koule]]=""),0,ROUNDDOWN(a_3_m*(historie[[#This Row],[Koule]]-b_3_m)^c_3_m,0))</f>
        <v>354</v>
      </c>
      <c r="AD105" s="61">
        <f>IF(OR(historie[[#This Row],[Výška]]&lt;b_4_m,historie[[#This Row],[Výška]]=""),0,ROUNDDOWN(a_4_m*(historie[[#This Row],[Výška]]-b_4_m)^c_4_m,0))</f>
        <v>426</v>
      </c>
      <c r="AE105" s="61">
        <f>IF(OR(historie[[#This Row],[400m]]&gt;b_5_m-k_5_m*měření,historie[[#This Row],[400m]]=""),0,ROUNDDOWN(a_5_m*(b_5_m-k_5_m*měření-historie[[#This Row],[400m]])^c_5_m,0))</f>
        <v>359</v>
      </c>
      <c r="AF105" s="61">
        <f>IF(OR(historie[[#This Row],[Překážky]]&gt;b_6_m-k_6_m*měření,historie[[#This Row],[Překážky]]=""),0,ROUNDDOWN(a_6_m*(b_6_m-k_6_m*měření-historie[[#This Row],[Překážky]])^c_6_m,0))</f>
        <v>152</v>
      </c>
      <c r="AG105" s="61">
        <f>IF(OR(historie[[#This Row],[Disk]]&lt;b_7_m,historie[[#This Row],[Disk]]=""),0,ROUNDDOWN(a_7_m*(historie[[#This Row],[Disk]]-b_7_m)^c_7_m,0))</f>
        <v>350</v>
      </c>
      <c r="AH105" s="61">
        <f>IF(OR(historie[[#This Row],[Tyčka]]&lt;b_8_m,historie[[#This Row],[Tyčka]]=""),0,ROUNDDOWN(a_8_m*(historie[[#This Row],[Tyčka]]-b_8_m)^c_8_m,0))</f>
        <v>220</v>
      </c>
      <c r="AI105" s="61">
        <f>IF(OR(historie[[#This Row],[Oštěp]]&lt;b_9_m,historie[[#This Row],[Oštěp]]=""),0,ROUNDDOWN(a_9_m*(historie[[#This Row],[Oštěp]]-b_9_m)^c_9_m,0))</f>
        <v>357</v>
      </c>
      <c r="AJ105" s="61">
        <f>IF(OR(historie[[#This Row],[1500m]]*24*60*60&gt;b_10_m,historie[[#This Row],[1500m]]=""),0,ROUNDDOWN(a_10_m*(b_10_m-historie[[#This Row],[1500m]]*24*60*60)^c_10_m,0))</f>
        <v>476</v>
      </c>
      <c r="AK10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3401</v>
      </c>
      <c r="AL10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379</v>
      </c>
      <c r="AM105" s="61">
        <f>IF(OR(historie[[#This Row],[Dálka]]&lt;b_2_m,historie[[#This Row],[Dálka]]=""),0,ROUNDDOWN(a_2_m*(ROUND(historie[[#This Row],[Dálka]]*VLOOKUP(historie[[#This Row],[Veteran]],Veteran,3,FALSE),0)-b_2_m)^c_2_m,0))</f>
        <v>328</v>
      </c>
      <c r="AN105" s="61">
        <f>IF(OR(historie[[#This Row],[Koule]]&lt;b_3_m,historie[[#This Row],[Koule]]=""),0,ROUNDDOWN(a_3_m*(FLOOR(historie[[#This Row],[Koule]]*VLOOKUP(historie[[#This Row],[Veteran]],Veteran,4,FALSE),0.01)-b_3_m)^c_3_m,0))</f>
        <v>354</v>
      </c>
      <c r="AO105" s="6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10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359</v>
      </c>
      <c r="AQ10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152</v>
      </c>
      <c r="AR105" s="61">
        <f>IF(OR(historie[[#This Row],[Disk]]&lt;b_7_m,historie[[#This Row],[Disk]]=""),0,ROUNDDOWN(a_7_m*(FLOOR(historie[[#This Row],[Disk]]*VLOOKUP(historie[[#This Row],[Veteran]],Veteran,8,FALSE),0.01)-b_7_m)^c_7_m,0))</f>
        <v>350</v>
      </c>
      <c r="AS105" s="61">
        <f>IF(OR(historie[[#This Row],[Tyčka]]&lt;b_8_m,historie[[#This Row],[Tyčka]]=""),0,ROUNDDOWN(a_8_m*(ROUND(historie[[#This Row],[Tyčka]]*VLOOKUP(historie[[#This Row],[Veteran]],Veteran,9,FALSE),0)-b_8_m)^c_8_m,0))</f>
        <v>220</v>
      </c>
      <c r="AT105" s="61">
        <f>IF(OR(historie[[#This Row],[Oštěp]]&lt;b_9_m,historie[[#This Row],[Oštěp]]=""),0,ROUNDDOWN(a_9_m*(FLOOR(historie[[#This Row],[Oštěp]]*VLOOKUP(historie[[#This Row],[Veteran]],Veteran,10,FALSE),0.01)-b_9_m)^c_9_m,0))</f>
        <v>357</v>
      </c>
      <c r="AU105" s="61">
        <f>IF(OR(historie[[#This Row],[1500m]]*24*60*60&gt;b_10_m,historie[[#This Row],[1500m]]=""),0,ROUNDDOWN(a_10_m*(b_10_m-historie[[#This Row],[1500m]]*VLOOKUP(historie[[#This Row],[Veteran]],Veteran,11,FALSE)*24*60*60)^c_10_m,0))</f>
        <v>476</v>
      </c>
      <c r="AV105" s="80">
        <f t="shared" si="1"/>
        <v>3401</v>
      </c>
      <c r="AW105" s="62">
        <f t="array" ref="AW105">MAX(IF(historie[[Jméno a příjmení]:[Jméno a příjmení]]=A105,historie[[100m_body_v]:[100m_body_v]]))
+MAX(IF(historie[[Jméno a příjmení]:[Jméno a příjmení]]=A105,historie[[dálka_body_v]:[dálka_body_v]]))
+MAX(IF(historie[[Jméno a příjmení]:[Jméno a příjmení]]=A105,historie[[koule_body_v]:[koule_body_v]]))
+MAX(IF(historie[[Jméno a příjmení]:[Jméno a příjmení]]=A105,historie[[výška_body_v]:[výška_body_v]]))
+MAX(IF(historie[[Jméno a příjmení]:[Jméno a příjmení]]=A105,historie[[400m_body_v]:[400m_body_v]]))
+MAX(IF(historie[[Jméno a příjmení]:[Jméno a příjmení]]=A105,historie[[překážky_body_v]:[překážky_body_v]]))
+MAX(IF(historie[[Jméno a příjmení]:[Jméno a příjmení]]=A105,historie[[disk_body_v]:[disk_body_v]]))
+MAX(IF(historie[[Jméno a příjmení]:[Jméno a příjmení]]=A105,historie[[tyčka_body_v]:[tyčka_body_v]]))
+MAX(IF(historie[[Jméno a příjmení]:[Jméno a příjmení]]=A105,historie[[oštěp_body_v]:[oštěp_body_v]]))
+MAX(IF(historie[[Jméno a příjmení]:[Jméno a příjmení]]=A105,historie[[1500m_body_v]:[1500m_body_v]]))</f>
        <v>4194</v>
      </c>
    </row>
    <row r="106" spans="1:49" x14ac:dyDescent="0.2">
      <c r="A106" s="56" t="s">
        <v>28</v>
      </c>
      <c r="B106" s="56">
        <v>1988</v>
      </c>
      <c r="C106" s="57">
        <v>13.53</v>
      </c>
      <c r="D106" s="58">
        <v>346</v>
      </c>
      <c r="E106" s="59">
        <v>466</v>
      </c>
      <c r="F106" s="58">
        <v>319</v>
      </c>
      <c r="G106" s="57">
        <v>6.71</v>
      </c>
      <c r="H106" s="58">
        <v>290</v>
      </c>
      <c r="I106" s="63">
        <v>140</v>
      </c>
      <c r="J106" s="58">
        <v>317</v>
      </c>
      <c r="K106" s="57">
        <v>69.97</v>
      </c>
      <c r="L106" s="58">
        <v>135</v>
      </c>
      <c r="M106" s="57">
        <v>24.4</v>
      </c>
      <c r="N106" s="58">
        <v>76</v>
      </c>
      <c r="O106" s="57">
        <v>13.62</v>
      </c>
      <c r="P106" s="58">
        <v>155</v>
      </c>
      <c r="Q106" s="63">
        <v>140</v>
      </c>
      <c r="R106" s="58">
        <v>40</v>
      </c>
      <c r="S106" s="57">
        <v>24.1</v>
      </c>
      <c r="T106" s="58">
        <v>217</v>
      </c>
      <c r="U106" s="60">
        <v>3.8888888888888883E-3</v>
      </c>
      <c r="V106" s="58">
        <v>370</v>
      </c>
      <c r="W106" s="74">
        <v>2265</v>
      </c>
      <c r="X106" s="83">
        <v>2007</v>
      </c>
      <c r="Y106" s="77">
        <f>IF(historie[[#This Row],[Ročník]]&lt;&gt;0,historie[[#This Row],[Rok]]-historie[[#This Row],[Ročník]],"")</f>
        <v>19</v>
      </c>
      <c r="Z106" s="80">
        <f>IF(AND(historie[[#This Row],[Ročník]]&lt;&gt;"",FLOOR(historie[[#This Row],[Rok]]-historie[[#This Row],[Ročník]],5)&gt;=35),FLOOR(historie[[#This Row],[Rok]]-historie[[#This Row],[Ročník]],5),0)</f>
        <v>0</v>
      </c>
      <c r="AA106" s="61">
        <f>IF(OR(historie[[#This Row],[100m]]&gt;b_1_m-k_1_m*měření,historie[[#This Row],[100m]]=""),0,ROUNDDOWN(a_1_m*(b_1_m-k_1_m*měření-historie[[#This Row],[100m]])^c_1_m,0))</f>
        <v>346</v>
      </c>
      <c r="AB106" s="61">
        <f>IF(OR(historie[[#This Row],[Dálka]]&lt;b_2_m,historie[[#This Row],[Dálka]]=""),0,ROUNDDOWN(a_2_m*(historie[[#This Row],[Dálka]]-b_2_m)^c_2_m,0))</f>
        <v>319</v>
      </c>
      <c r="AC106" s="61">
        <f>IF(OR(historie[[#This Row],[Koule]]&lt;b_3_m,historie[[#This Row],[Koule]]=""),0,ROUNDDOWN(a_3_m*(historie[[#This Row],[Koule]]-b_3_m)^c_3_m,0))</f>
        <v>290</v>
      </c>
      <c r="AD106" s="61">
        <f>IF(OR(historie[[#This Row],[Výška]]&lt;b_4_m,historie[[#This Row],[Výška]]=""),0,ROUNDDOWN(a_4_m*(historie[[#This Row],[Výška]]-b_4_m)^c_4_m,0))</f>
        <v>317</v>
      </c>
      <c r="AE106" s="61">
        <f>IF(OR(historie[[#This Row],[400m]]&gt;b_5_m-k_5_m*měření,historie[[#This Row],[400m]]=""),0,ROUNDDOWN(a_5_m*(b_5_m-k_5_m*měření-historie[[#This Row],[400m]])^c_5_m,0))</f>
        <v>135</v>
      </c>
      <c r="AF106" s="61">
        <f>IF(OR(historie[[#This Row],[Překážky]]&gt;b_6_m-k_6_m*měření,historie[[#This Row],[Překážky]]=""),0,ROUNDDOWN(a_6_m*(b_6_m-k_6_m*měření-historie[[#This Row],[Překážky]])^c_6_m,0))</f>
        <v>76</v>
      </c>
      <c r="AG106" s="61">
        <f>IF(OR(historie[[#This Row],[Disk]]&lt;b_7_m,historie[[#This Row],[Disk]]=""),0,ROUNDDOWN(a_7_m*(historie[[#This Row],[Disk]]-b_7_m)^c_7_m,0))</f>
        <v>155</v>
      </c>
      <c r="AH106" s="61">
        <f>IF(OR(historie[[#This Row],[Tyčka]]&lt;b_8_m,historie[[#This Row],[Tyčka]]=""),0,ROUNDDOWN(a_8_m*(historie[[#This Row],[Tyčka]]-b_8_m)^c_8_m,0))</f>
        <v>40</v>
      </c>
      <c r="AI106" s="61">
        <f>IF(OR(historie[[#This Row],[Oštěp]]&lt;b_9_m,historie[[#This Row],[Oštěp]]=""),0,ROUNDDOWN(a_9_m*(historie[[#This Row],[Oštěp]]-b_9_m)^c_9_m,0))</f>
        <v>217</v>
      </c>
      <c r="AJ106" s="61">
        <f>IF(OR(historie[[#This Row],[1500m]]*24*60*60&gt;b_10_m,historie[[#This Row],[1500m]]=""),0,ROUNDDOWN(a_10_m*(b_10_m-historie[[#This Row],[1500m]]*24*60*60)^c_10_m,0))</f>
        <v>370</v>
      </c>
      <c r="AK10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2265</v>
      </c>
      <c r="AL10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346</v>
      </c>
      <c r="AM106" s="61">
        <f>IF(OR(historie[[#This Row],[Dálka]]&lt;b_2_m,historie[[#This Row],[Dálka]]=""),0,ROUNDDOWN(a_2_m*(ROUND(historie[[#This Row],[Dálka]]*VLOOKUP(historie[[#This Row],[Veteran]],Veteran,3,FALSE),0)-b_2_m)^c_2_m,0))</f>
        <v>319</v>
      </c>
      <c r="AN106" s="61">
        <f>IF(OR(historie[[#This Row],[Koule]]&lt;b_3_m,historie[[#This Row],[Koule]]=""),0,ROUNDDOWN(a_3_m*(FLOOR(historie[[#This Row],[Koule]]*VLOOKUP(historie[[#This Row],[Veteran]],Veteran,4,FALSE),0.01)-b_3_m)^c_3_m,0))</f>
        <v>290</v>
      </c>
      <c r="AO106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10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135</v>
      </c>
      <c r="AQ10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76</v>
      </c>
      <c r="AR106" s="61">
        <f>IF(OR(historie[[#This Row],[Disk]]&lt;b_7_m,historie[[#This Row],[Disk]]=""),0,ROUNDDOWN(a_7_m*(FLOOR(historie[[#This Row],[Disk]]*VLOOKUP(historie[[#This Row],[Veteran]],Veteran,8,FALSE),0.01)-b_7_m)^c_7_m,0))</f>
        <v>155</v>
      </c>
      <c r="AS106" s="61">
        <f>IF(OR(historie[[#This Row],[Tyčka]]&lt;b_8_m,historie[[#This Row],[Tyčka]]=""),0,ROUNDDOWN(a_8_m*(ROUND(historie[[#This Row],[Tyčka]]*VLOOKUP(historie[[#This Row],[Veteran]],Veteran,9,FALSE),0)-b_8_m)^c_8_m,0))</f>
        <v>40</v>
      </c>
      <c r="AT106" s="61">
        <f>IF(OR(historie[[#This Row],[Oštěp]]&lt;b_9_m,historie[[#This Row],[Oštěp]]=""),0,ROUNDDOWN(a_9_m*(FLOOR(historie[[#This Row],[Oštěp]]*VLOOKUP(historie[[#This Row],[Veteran]],Veteran,10,FALSE),0.01)-b_9_m)^c_9_m,0))</f>
        <v>217</v>
      </c>
      <c r="AU106" s="61">
        <f>IF(OR(historie[[#This Row],[1500m]]*24*60*60&gt;b_10_m,historie[[#This Row],[1500m]]=""),0,ROUNDDOWN(a_10_m*(b_10_m-historie[[#This Row],[1500m]]*VLOOKUP(historie[[#This Row],[Veteran]],Veteran,11,FALSE)*24*60*60)^c_10_m,0))</f>
        <v>370</v>
      </c>
      <c r="AV106" s="80">
        <f t="shared" si="1"/>
        <v>2265</v>
      </c>
      <c r="AW106" s="62">
        <f t="array" ref="AW106">MAX(IF(historie[[Jméno a příjmení]:[Jméno a příjmení]]=A106,historie[[100m_body_v]:[100m_body_v]]))
+MAX(IF(historie[[Jméno a příjmení]:[Jméno a příjmení]]=A106,historie[[dálka_body_v]:[dálka_body_v]]))
+MAX(IF(historie[[Jméno a příjmení]:[Jméno a příjmení]]=A106,historie[[koule_body_v]:[koule_body_v]]))
+MAX(IF(historie[[Jméno a příjmení]:[Jméno a příjmení]]=A106,historie[[výška_body_v]:[výška_body_v]]))
+MAX(IF(historie[[Jméno a příjmení]:[Jméno a příjmení]]=A106,historie[[400m_body_v]:[400m_body_v]]))
+MAX(IF(historie[[Jméno a příjmení]:[Jméno a příjmení]]=A106,historie[[překážky_body_v]:[překážky_body_v]]))
+MAX(IF(historie[[Jméno a příjmení]:[Jméno a příjmení]]=A106,historie[[disk_body_v]:[disk_body_v]]))
+MAX(IF(historie[[Jméno a příjmení]:[Jméno a příjmení]]=A106,historie[[tyčka_body_v]:[tyčka_body_v]]))
+MAX(IF(historie[[Jméno a příjmení]:[Jméno a příjmení]]=A106,historie[[oštěp_body_v]:[oštěp_body_v]]))
+MAX(IF(historie[[Jméno a příjmení]:[Jméno a příjmení]]=A106,historie[[1500m_body_v]:[1500m_body_v]]))</f>
        <v>2265</v>
      </c>
    </row>
    <row r="107" spans="1:49" x14ac:dyDescent="0.2">
      <c r="A107" s="56" t="s">
        <v>13</v>
      </c>
      <c r="B107" s="56">
        <v>1983</v>
      </c>
      <c r="C107" s="57">
        <v>13.43</v>
      </c>
      <c r="D107" s="58">
        <v>360</v>
      </c>
      <c r="E107" s="59">
        <v>441</v>
      </c>
      <c r="F107" s="58">
        <v>274</v>
      </c>
      <c r="G107" s="57">
        <v>7.74</v>
      </c>
      <c r="H107" s="58">
        <v>351</v>
      </c>
      <c r="I107" s="63">
        <v>150</v>
      </c>
      <c r="J107" s="58">
        <v>389</v>
      </c>
      <c r="K107" s="57">
        <v>67.099999999999994</v>
      </c>
      <c r="L107" s="58">
        <v>200</v>
      </c>
      <c r="M107" s="57">
        <v>22.98</v>
      </c>
      <c r="N107" s="58">
        <v>140</v>
      </c>
      <c r="O107" s="57">
        <v>22.76</v>
      </c>
      <c r="P107" s="58">
        <v>324</v>
      </c>
      <c r="Q107" s="63">
        <v>230</v>
      </c>
      <c r="R107" s="58">
        <v>199</v>
      </c>
      <c r="S107" s="57">
        <v>34.090000000000003</v>
      </c>
      <c r="T107" s="58">
        <v>357</v>
      </c>
      <c r="U107" s="60">
        <v>4.0972222222222226E-3</v>
      </c>
      <c r="V107" s="58">
        <v>288</v>
      </c>
      <c r="W107" s="74">
        <v>2882</v>
      </c>
      <c r="X107" s="83">
        <v>2012</v>
      </c>
      <c r="Y107" s="77">
        <f>IF(historie[[#This Row],[Ročník]]&lt;&gt;0,historie[[#This Row],[Rok]]-historie[[#This Row],[Ročník]],"")</f>
        <v>29</v>
      </c>
      <c r="Z107" s="80">
        <f>IF(AND(historie[[#This Row],[Ročník]]&lt;&gt;"",FLOOR(historie[[#This Row],[Rok]]-historie[[#This Row],[Ročník]],5)&gt;=35),FLOOR(historie[[#This Row],[Rok]]-historie[[#This Row],[Ročník]],5),0)</f>
        <v>0</v>
      </c>
      <c r="AA107" s="61">
        <f>IF(OR(historie[[#This Row],[100m]]&gt;b_1_m-k_1_m*měření,historie[[#This Row],[100m]]=""),0,ROUNDDOWN(a_1_m*(b_1_m-k_1_m*měření-historie[[#This Row],[100m]])^c_1_m,0))</f>
        <v>360</v>
      </c>
      <c r="AB107" s="61">
        <f>IF(OR(historie[[#This Row],[Dálka]]&lt;b_2_m,historie[[#This Row],[Dálka]]=""),0,ROUNDDOWN(a_2_m*(historie[[#This Row],[Dálka]]-b_2_m)^c_2_m,0))</f>
        <v>274</v>
      </c>
      <c r="AC107" s="61">
        <f>IF(OR(historie[[#This Row],[Koule]]&lt;b_3_m,historie[[#This Row],[Koule]]=""),0,ROUNDDOWN(a_3_m*(historie[[#This Row],[Koule]]-b_3_m)^c_3_m,0))</f>
        <v>351</v>
      </c>
      <c r="AD107" s="61">
        <f>IF(OR(historie[[#This Row],[Výška]]&lt;b_4_m,historie[[#This Row],[Výška]]=""),0,ROUNDDOWN(a_4_m*(historie[[#This Row],[Výška]]-b_4_m)^c_4_m,0))</f>
        <v>389</v>
      </c>
      <c r="AE107" s="61">
        <f>IF(OR(historie[[#This Row],[400m]]&gt;b_5_m-k_5_m*měření,historie[[#This Row],[400m]]=""),0,ROUNDDOWN(a_5_m*(b_5_m-k_5_m*měření-historie[[#This Row],[400m]])^c_5_m,0))</f>
        <v>200</v>
      </c>
      <c r="AF107" s="61">
        <f>IF(OR(historie[[#This Row],[Překážky]]&gt;b_6_m-k_6_m*měření,historie[[#This Row],[Překážky]]=""),0,ROUNDDOWN(a_6_m*(b_6_m-k_6_m*měření-historie[[#This Row],[Překážky]])^c_6_m,0))</f>
        <v>140</v>
      </c>
      <c r="AG107" s="61">
        <f>IF(OR(historie[[#This Row],[Disk]]&lt;b_7_m,historie[[#This Row],[Disk]]=""),0,ROUNDDOWN(a_7_m*(historie[[#This Row],[Disk]]-b_7_m)^c_7_m,0))</f>
        <v>324</v>
      </c>
      <c r="AH107" s="61">
        <f>IF(OR(historie[[#This Row],[Tyčka]]&lt;b_8_m,historie[[#This Row],[Tyčka]]=""),0,ROUNDDOWN(a_8_m*(historie[[#This Row],[Tyčka]]-b_8_m)^c_8_m,0))</f>
        <v>199</v>
      </c>
      <c r="AI107" s="61">
        <f>IF(OR(historie[[#This Row],[Oštěp]]&lt;b_9_m,historie[[#This Row],[Oštěp]]=""),0,ROUNDDOWN(a_9_m*(historie[[#This Row],[Oštěp]]-b_9_m)^c_9_m,0))</f>
        <v>357</v>
      </c>
      <c r="AJ107" s="61">
        <f>IF(OR(historie[[#This Row],[1500m]]*24*60*60&gt;b_10_m,historie[[#This Row],[1500m]]=""),0,ROUNDDOWN(a_10_m*(b_10_m-historie[[#This Row],[1500m]]*24*60*60)^c_10_m,0))</f>
        <v>289</v>
      </c>
      <c r="AK10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2883</v>
      </c>
      <c r="AL10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360</v>
      </c>
      <c r="AM107" s="61">
        <f>IF(OR(historie[[#This Row],[Dálka]]&lt;b_2_m,historie[[#This Row],[Dálka]]=""),0,ROUNDDOWN(a_2_m*(ROUND(historie[[#This Row],[Dálka]]*VLOOKUP(historie[[#This Row],[Veteran]],Veteran,3,FALSE),0)-b_2_m)^c_2_m,0))</f>
        <v>274</v>
      </c>
      <c r="AN107" s="61">
        <f>IF(OR(historie[[#This Row],[Koule]]&lt;b_3_m,historie[[#This Row],[Koule]]=""),0,ROUNDDOWN(a_3_m*(FLOOR(historie[[#This Row],[Koule]]*VLOOKUP(historie[[#This Row],[Veteran]],Veteran,4,FALSE),0.01)-b_3_m)^c_3_m,0))</f>
        <v>351</v>
      </c>
      <c r="AO107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10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200</v>
      </c>
      <c r="AQ10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140</v>
      </c>
      <c r="AR107" s="61">
        <f>IF(OR(historie[[#This Row],[Disk]]&lt;b_7_m,historie[[#This Row],[Disk]]=""),0,ROUNDDOWN(a_7_m*(FLOOR(historie[[#This Row],[Disk]]*VLOOKUP(historie[[#This Row],[Veteran]],Veteran,8,FALSE),0.01)-b_7_m)^c_7_m,0))</f>
        <v>324</v>
      </c>
      <c r="AS107" s="61">
        <f>IF(OR(historie[[#This Row],[Tyčka]]&lt;b_8_m,historie[[#This Row],[Tyčka]]=""),0,ROUNDDOWN(a_8_m*(ROUND(historie[[#This Row],[Tyčka]]*VLOOKUP(historie[[#This Row],[Veteran]],Veteran,9,FALSE),0)-b_8_m)^c_8_m,0))</f>
        <v>199</v>
      </c>
      <c r="AT107" s="61">
        <f>IF(OR(historie[[#This Row],[Oštěp]]&lt;b_9_m,historie[[#This Row],[Oštěp]]=""),0,ROUNDDOWN(a_9_m*(FLOOR(historie[[#This Row],[Oštěp]]*VLOOKUP(historie[[#This Row],[Veteran]],Veteran,10,FALSE),0.01)-b_9_m)^c_9_m,0))</f>
        <v>357</v>
      </c>
      <c r="AU107" s="61">
        <f>IF(OR(historie[[#This Row],[1500m]]*24*60*60&gt;b_10_m,historie[[#This Row],[1500m]]=""),0,ROUNDDOWN(a_10_m*(b_10_m-historie[[#This Row],[1500m]]*VLOOKUP(historie[[#This Row],[Veteran]],Veteran,11,FALSE)*24*60*60)^c_10_m,0))</f>
        <v>289</v>
      </c>
      <c r="AV107" s="80">
        <f t="shared" si="1"/>
        <v>2883</v>
      </c>
      <c r="AW107" s="62">
        <f t="array" ref="AW107">MAX(IF(historie[[Jméno a příjmení]:[Jméno a příjmení]]=A107,historie[[100m_body_v]:[100m_body_v]]))
+MAX(IF(historie[[Jméno a příjmení]:[Jméno a příjmení]]=A107,historie[[dálka_body_v]:[dálka_body_v]]))
+MAX(IF(historie[[Jméno a příjmení]:[Jméno a příjmení]]=A107,historie[[koule_body_v]:[koule_body_v]]))
+MAX(IF(historie[[Jméno a příjmení]:[Jméno a příjmení]]=A107,historie[[výška_body_v]:[výška_body_v]]))
+MAX(IF(historie[[Jméno a příjmení]:[Jméno a příjmení]]=A107,historie[[400m_body_v]:[400m_body_v]]))
+MAX(IF(historie[[Jméno a příjmení]:[Jméno a příjmení]]=A107,historie[[překážky_body_v]:[překážky_body_v]]))
+MAX(IF(historie[[Jméno a příjmení]:[Jméno a příjmení]]=A107,historie[[disk_body_v]:[disk_body_v]]))
+MAX(IF(historie[[Jméno a příjmení]:[Jméno a příjmení]]=A107,historie[[tyčka_body_v]:[tyčka_body_v]]))
+MAX(IF(historie[[Jméno a příjmení]:[Jméno a příjmení]]=A107,historie[[oštěp_body_v]:[oštěp_body_v]]))
+MAX(IF(historie[[Jméno a příjmení]:[Jméno a příjmení]]=A107,historie[[1500m_body_v]:[1500m_body_v]]))</f>
        <v>2883</v>
      </c>
    </row>
    <row r="108" spans="1:49" x14ac:dyDescent="0.2">
      <c r="A108" s="56" t="s">
        <v>119</v>
      </c>
      <c r="B108" s="56">
        <v>1958</v>
      </c>
      <c r="C108" s="57"/>
      <c r="D108" s="58">
        <v>0</v>
      </c>
      <c r="E108" s="59">
        <v>421</v>
      </c>
      <c r="F108" s="58">
        <v>240</v>
      </c>
      <c r="G108" s="57">
        <v>7.57</v>
      </c>
      <c r="H108" s="58">
        <v>341</v>
      </c>
      <c r="I108" s="59">
        <v>120</v>
      </c>
      <c r="J108" s="58">
        <v>188</v>
      </c>
      <c r="K108" s="57">
        <v>69.599999999999994</v>
      </c>
      <c r="L108" s="58">
        <v>143</v>
      </c>
      <c r="M108" s="57"/>
      <c r="N108" s="58">
        <v>0</v>
      </c>
      <c r="O108" s="57">
        <v>19.21</v>
      </c>
      <c r="P108" s="58">
        <v>257</v>
      </c>
      <c r="Q108" s="59">
        <v>150</v>
      </c>
      <c r="R108" s="58">
        <v>54</v>
      </c>
      <c r="S108" s="57">
        <v>30.25</v>
      </c>
      <c r="T108" s="58">
        <v>303</v>
      </c>
      <c r="U108" s="60">
        <v>3.645833333333333E-3</v>
      </c>
      <c r="V108" s="58">
        <v>476</v>
      </c>
      <c r="W108" s="74">
        <v>2002</v>
      </c>
      <c r="X108" s="83">
        <v>2001</v>
      </c>
      <c r="Y108" s="77">
        <f>IF(historie[[#This Row],[Ročník]]&lt;&gt;0,historie[[#This Row],[Rok]]-historie[[#This Row],[Ročník]],"")</f>
        <v>43</v>
      </c>
      <c r="Z108" s="80">
        <f>IF(AND(historie[[#This Row],[Ročník]]&lt;&gt;"",FLOOR(historie[[#This Row],[Rok]]-historie[[#This Row],[Ročník]],5)&gt;=35),FLOOR(historie[[#This Row],[Rok]]-historie[[#This Row],[Ročník]],5),0)</f>
        <v>40</v>
      </c>
      <c r="AA108" s="61">
        <f>IF(OR(historie[[#This Row],[100m]]&gt;b_1_m-k_1_m*měření,historie[[#This Row],[100m]]=""),0,ROUNDDOWN(a_1_m*(b_1_m-k_1_m*měření-historie[[#This Row],[100m]])^c_1_m,0))</f>
        <v>0</v>
      </c>
      <c r="AB108" s="61">
        <f>IF(OR(historie[[#This Row],[Dálka]]&lt;b_2_m,historie[[#This Row],[Dálka]]=""),0,ROUNDDOWN(a_2_m*(historie[[#This Row],[Dálka]]-b_2_m)^c_2_m,0))</f>
        <v>240</v>
      </c>
      <c r="AC108" s="61">
        <f>IF(OR(historie[[#This Row],[Koule]]&lt;b_3_m,historie[[#This Row],[Koule]]=""),0,ROUNDDOWN(a_3_m*(historie[[#This Row],[Koule]]-b_3_m)^c_3_m,0))</f>
        <v>341</v>
      </c>
      <c r="AD108" s="61">
        <f>IF(OR(historie[[#This Row],[Výška]]&lt;b_4_m,historie[[#This Row],[Výška]]=""),0,ROUNDDOWN(a_4_m*(historie[[#This Row],[Výška]]-b_4_m)^c_4_m,0))</f>
        <v>188</v>
      </c>
      <c r="AE108" s="61">
        <f>IF(OR(historie[[#This Row],[400m]]&gt;b_5_m-k_5_m*měření,historie[[#This Row],[400m]]=""),0,ROUNDDOWN(a_5_m*(b_5_m-k_5_m*měření-historie[[#This Row],[400m]])^c_5_m,0))</f>
        <v>143</v>
      </c>
      <c r="AF108" s="61">
        <f>IF(OR(historie[[#This Row],[Překážky]]&gt;b_6_m-k_6_m*měření,historie[[#This Row],[Překážky]]=""),0,ROUNDDOWN(a_6_m*(b_6_m-k_6_m*měření-historie[[#This Row],[Překážky]])^c_6_m,0))</f>
        <v>0</v>
      </c>
      <c r="AG108" s="61">
        <f>IF(OR(historie[[#This Row],[Disk]]&lt;b_7_m,historie[[#This Row],[Disk]]=""),0,ROUNDDOWN(a_7_m*(historie[[#This Row],[Disk]]-b_7_m)^c_7_m,0))</f>
        <v>257</v>
      </c>
      <c r="AH108" s="61">
        <f>IF(OR(historie[[#This Row],[Tyčka]]&lt;b_8_m,historie[[#This Row],[Tyčka]]=""),0,ROUNDDOWN(a_8_m*(historie[[#This Row],[Tyčka]]-b_8_m)^c_8_m,0))</f>
        <v>54</v>
      </c>
      <c r="AI108" s="61">
        <f>IF(OR(historie[[#This Row],[Oštěp]]&lt;b_9_m,historie[[#This Row],[Oštěp]]=""),0,ROUNDDOWN(a_9_m*(historie[[#This Row],[Oštěp]]-b_9_m)^c_9_m,0))</f>
        <v>303</v>
      </c>
      <c r="AJ108" s="61">
        <f>IF(OR(historie[[#This Row],[1500m]]*24*60*60&gt;b_10_m,historie[[#This Row],[1500m]]=""),0,ROUNDDOWN(a_10_m*(b_10_m-historie[[#This Row],[1500m]]*24*60*60)^c_10_m,0))</f>
        <v>476</v>
      </c>
      <c r="AK10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2002</v>
      </c>
      <c r="AL10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0</v>
      </c>
      <c r="AM108" s="61">
        <f>IF(OR(historie[[#This Row],[Dálka]]&lt;b_2_m,historie[[#This Row],[Dálka]]=""),0,ROUNDDOWN(a_2_m*(ROUND(historie[[#This Row],[Dálka]]*VLOOKUP(historie[[#This Row],[Veteran]],Veteran,3,FALSE),0)-b_2_m)^c_2_m,0))</f>
        <v>306</v>
      </c>
      <c r="AN108" s="61">
        <f>IF(OR(historie[[#This Row],[Koule]]&lt;b_3_m,historie[[#This Row],[Koule]]=""),0,ROUNDDOWN(a_3_m*(FLOOR(historie[[#This Row],[Koule]]*VLOOKUP(historie[[#This Row],[Veteran]],Veteran,4,FALSE),0.01)-b_3_m)^c_3_m,0))</f>
        <v>392</v>
      </c>
      <c r="AO108" s="61">
        <f>IF(OR(historie[[#This Row],[Výška]]&lt;b_4_m,historie[[#This Row],[Výška]]=""),0,ROUNDDOWN(a_4_m*(ROUND(historie[[#This Row],[Výška]]*VLOOKUP(historie[[#This Row],[Veteran]],Veteran,5,FALSE),0)-b_4_m)^c_4_m,0))</f>
        <v>225</v>
      </c>
      <c r="AP10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252</v>
      </c>
      <c r="AQ10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08" s="61">
        <f>IF(OR(historie[[#This Row],[Disk]]&lt;b_7_m,historie[[#This Row],[Disk]]=""),0,ROUNDDOWN(a_7_m*(FLOOR(historie[[#This Row],[Disk]]*VLOOKUP(historie[[#This Row],[Veteran]],Veteran,8,FALSE),0.01)-b_7_m)^c_7_m,0))</f>
        <v>294</v>
      </c>
      <c r="AS108" s="61">
        <f>IF(OR(historie[[#This Row],[Tyčka]]&lt;b_8_m,historie[[#This Row],[Tyčka]]=""),0,ROUNDDOWN(a_8_m*(ROUND(historie[[#This Row],[Tyčka]]*VLOOKUP(historie[[#This Row],[Veteran]],Veteran,9,FALSE),0)-b_8_m)^c_8_m,0))</f>
        <v>73</v>
      </c>
      <c r="AT108" s="61">
        <f>IF(OR(historie[[#This Row],[Oštěp]]&lt;b_9_m,historie[[#This Row],[Oštěp]]=""),0,ROUNDDOWN(a_9_m*(FLOOR(historie[[#This Row],[Oštěp]]*VLOOKUP(historie[[#This Row],[Veteran]],Veteran,10,FALSE),0.01)-b_9_m)^c_9_m,0))</f>
        <v>340</v>
      </c>
      <c r="AU108" s="61">
        <f>IF(OR(historie[[#This Row],[1500m]]*24*60*60&gt;b_10_m,historie[[#This Row],[1500m]]=""),0,ROUNDDOWN(a_10_m*(b_10_m-historie[[#This Row],[1500m]]*VLOOKUP(historie[[#This Row],[Veteran]],Veteran,11,FALSE)*24*60*60)^c_10_m,0))</f>
        <v>561</v>
      </c>
      <c r="AV108" s="80">
        <f t="shared" si="1"/>
        <v>2443</v>
      </c>
      <c r="AW108" s="62">
        <f t="array" ref="AW108">MAX(IF(historie[[Jméno a příjmení]:[Jméno a příjmení]]=A108,historie[[100m_body_v]:[100m_body_v]]))
+MAX(IF(historie[[Jméno a příjmení]:[Jméno a příjmení]]=A108,historie[[dálka_body_v]:[dálka_body_v]]))
+MAX(IF(historie[[Jméno a příjmení]:[Jméno a příjmení]]=A108,historie[[koule_body_v]:[koule_body_v]]))
+MAX(IF(historie[[Jméno a příjmení]:[Jméno a příjmení]]=A108,historie[[výška_body_v]:[výška_body_v]]))
+MAX(IF(historie[[Jméno a příjmení]:[Jméno a příjmení]]=A108,historie[[400m_body_v]:[400m_body_v]]))
+MAX(IF(historie[[Jméno a příjmení]:[Jméno a příjmení]]=A108,historie[[překážky_body_v]:[překážky_body_v]]))
+MAX(IF(historie[[Jméno a příjmení]:[Jméno a příjmení]]=A108,historie[[disk_body_v]:[disk_body_v]]))
+MAX(IF(historie[[Jméno a příjmení]:[Jméno a příjmení]]=A108,historie[[tyčka_body_v]:[tyčka_body_v]]))
+MAX(IF(historie[[Jméno a příjmení]:[Jméno a příjmení]]=A108,historie[[oštěp_body_v]:[oštěp_body_v]]))
+MAX(IF(historie[[Jméno a příjmení]:[Jméno a příjmení]]=A108,historie[[1500m_body_v]:[1500m_body_v]]))</f>
        <v>2877</v>
      </c>
    </row>
    <row r="109" spans="1:49" x14ac:dyDescent="0.2">
      <c r="A109" s="56" t="s">
        <v>119</v>
      </c>
      <c r="B109" s="56">
        <v>1958</v>
      </c>
      <c r="C109" s="57">
        <v>14.8</v>
      </c>
      <c r="D109" s="58">
        <v>208</v>
      </c>
      <c r="E109" s="59">
        <v>409</v>
      </c>
      <c r="F109" s="58">
        <v>220</v>
      </c>
      <c r="G109" s="57">
        <v>7.08</v>
      </c>
      <c r="H109" s="58">
        <v>312</v>
      </c>
      <c r="I109" s="59">
        <v>145</v>
      </c>
      <c r="J109" s="58">
        <v>352</v>
      </c>
      <c r="K109" s="57">
        <v>77</v>
      </c>
      <c r="L109" s="58">
        <v>29</v>
      </c>
      <c r="M109" s="57"/>
      <c r="N109" s="58">
        <v>0</v>
      </c>
      <c r="O109" s="57">
        <v>17.48</v>
      </c>
      <c r="P109" s="58">
        <v>225</v>
      </c>
      <c r="Q109" s="59">
        <v>120</v>
      </c>
      <c r="R109" s="58">
        <v>15</v>
      </c>
      <c r="S109" s="57">
        <v>24.57</v>
      </c>
      <c r="T109" s="58">
        <v>223</v>
      </c>
      <c r="U109" s="60"/>
      <c r="V109" s="58">
        <v>0</v>
      </c>
      <c r="W109" s="74">
        <v>1584</v>
      </c>
      <c r="X109" s="83">
        <v>1998</v>
      </c>
      <c r="Y109" s="77">
        <f>IF(historie[[#This Row],[Ročník]]&lt;&gt;0,historie[[#This Row],[Rok]]-historie[[#This Row],[Ročník]],"")</f>
        <v>40</v>
      </c>
      <c r="Z109" s="80">
        <f>IF(AND(historie[[#This Row],[Ročník]]&lt;&gt;"",FLOOR(historie[[#This Row],[Rok]]-historie[[#This Row],[Ročník]],5)&gt;=35),FLOOR(historie[[#This Row],[Rok]]-historie[[#This Row],[Ročník]],5),0)</f>
        <v>40</v>
      </c>
      <c r="AA109" s="61">
        <f>IF(OR(historie[[#This Row],[100m]]&gt;b_1_m-k_1_m*měření,historie[[#This Row],[100m]]=""),0,ROUNDDOWN(a_1_m*(b_1_m-k_1_m*měření-historie[[#This Row],[100m]])^c_1_m,0))</f>
        <v>181</v>
      </c>
      <c r="AB109" s="61">
        <f>IF(OR(historie[[#This Row],[Dálka]]&lt;b_2_m,historie[[#This Row],[Dálka]]=""),0,ROUNDDOWN(a_2_m*(historie[[#This Row],[Dálka]]-b_2_m)^c_2_m,0))</f>
        <v>220</v>
      </c>
      <c r="AC109" s="61">
        <f>IF(OR(historie[[#This Row],[Koule]]&lt;b_3_m,historie[[#This Row],[Koule]]=""),0,ROUNDDOWN(a_3_m*(historie[[#This Row],[Koule]]-b_3_m)^c_3_m,0))</f>
        <v>312</v>
      </c>
      <c r="AD109" s="61">
        <f>IF(OR(historie[[#This Row],[Výška]]&lt;b_4_m,historie[[#This Row],[Výška]]=""),0,ROUNDDOWN(a_4_m*(historie[[#This Row],[Výška]]-b_4_m)^c_4_m,0))</f>
        <v>352</v>
      </c>
      <c r="AE109" s="61">
        <f>IF(OR(historie[[#This Row],[400m]]&gt;b_5_m-k_5_m*měření,historie[[#This Row],[400m]]=""),0,ROUNDDOWN(a_5_m*(b_5_m-k_5_m*měření-historie[[#This Row],[400m]])^c_5_m,0))</f>
        <v>26</v>
      </c>
      <c r="AF109" s="61">
        <f>IF(OR(historie[[#This Row],[Překážky]]&gt;b_6_m-k_6_m*měření,historie[[#This Row],[Překážky]]=""),0,ROUNDDOWN(a_6_m*(b_6_m-k_6_m*měření-historie[[#This Row],[Překážky]])^c_6_m,0))</f>
        <v>0</v>
      </c>
      <c r="AG109" s="61">
        <f>IF(OR(historie[[#This Row],[Disk]]&lt;b_7_m,historie[[#This Row],[Disk]]=""),0,ROUNDDOWN(a_7_m*(historie[[#This Row],[Disk]]-b_7_m)^c_7_m,0))</f>
        <v>225</v>
      </c>
      <c r="AH109" s="61">
        <f>IF(OR(historie[[#This Row],[Tyčka]]&lt;b_8_m,historie[[#This Row],[Tyčka]]=""),0,ROUNDDOWN(a_8_m*(historie[[#This Row],[Tyčka]]-b_8_m)^c_8_m,0))</f>
        <v>15</v>
      </c>
      <c r="AI109" s="61">
        <f>IF(OR(historie[[#This Row],[Oštěp]]&lt;b_9_m,historie[[#This Row],[Oštěp]]=""),0,ROUNDDOWN(a_9_m*(historie[[#This Row],[Oštěp]]-b_9_m)^c_9_m,0))</f>
        <v>224</v>
      </c>
      <c r="AJ109" s="61">
        <f>IF(OR(historie[[#This Row],[1500m]]*24*60*60&gt;b_10_m,historie[[#This Row],[1500m]]=""),0,ROUNDDOWN(a_10_m*(b_10_m-historie[[#This Row],[1500m]]*24*60*60)^c_10_m,0))</f>
        <v>0</v>
      </c>
      <c r="AK10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1555</v>
      </c>
      <c r="AL10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255</v>
      </c>
      <c r="AM109" s="61">
        <f>IF(OR(historie[[#This Row],[Dálka]]&lt;b_2_m,historie[[#This Row],[Dálka]]=""),0,ROUNDDOWN(a_2_m*(ROUND(historie[[#This Row],[Dálka]]*VLOOKUP(historie[[#This Row],[Veteran]],Veteran,3,FALSE),0)-b_2_m)^c_2_m,0))</f>
        <v>283</v>
      </c>
      <c r="AN109" s="61">
        <f>IF(OR(historie[[#This Row],[Koule]]&lt;b_3_m,historie[[#This Row],[Koule]]=""),0,ROUNDDOWN(a_3_m*(FLOOR(historie[[#This Row],[Koule]]*VLOOKUP(historie[[#This Row],[Veteran]],Veteran,4,FALSE),0.01)-b_3_m)^c_3_m,0))</f>
        <v>359</v>
      </c>
      <c r="AO109" s="61">
        <f>IF(OR(historie[[#This Row],[Výška]]&lt;b_4_m,historie[[#This Row],[Výška]]=""),0,ROUNDDOWN(a_4_m*(ROUND(historie[[#This Row],[Výška]]*VLOOKUP(historie[[#This Row],[Veteran]],Veteran,5,FALSE),0)-b_4_m)^c_4_m,0))</f>
        <v>404</v>
      </c>
      <c r="AP10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96</v>
      </c>
      <c r="AQ10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09" s="61">
        <f>IF(OR(historie[[#This Row],[Disk]]&lt;b_7_m,historie[[#This Row],[Disk]]=""),0,ROUNDDOWN(a_7_m*(FLOOR(historie[[#This Row],[Disk]]*VLOOKUP(historie[[#This Row],[Veteran]],Veteran,8,FALSE),0.01)-b_7_m)^c_7_m,0))</f>
        <v>258</v>
      </c>
      <c r="AS109" s="61">
        <f>IF(OR(historie[[#This Row],[Tyčka]]&lt;b_8_m,historie[[#This Row],[Tyčka]]=""),0,ROUNDDOWN(a_8_m*(ROUND(historie[[#This Row],[Tyčka]]*VLOOKUP(historie[[#This Row],[Veteran]],Veteran,9,FALSE),0)-b_8_m)^c_8_m,0))</f>
        <v>26</v>
      </c>
      <c r="AT109" s="61">
        <f>IF(OR(historie[[#This Row],[Oštěp]]&lt;b_9_m,historie[[#This Row],[Oštěp]]=""),0,ROUNDDOWN(a_9_m*(FLOOR(historie[[#This Row],[Oštěp]]*VLOOKUP(historie[[#This Row],[Veteran]],Veteran,10,FALSE),0.01)-b_9_m)^c_9_m,0))</f>
        <v>253</v>
      </c>
      <c r="AU109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09" s="80">
        <f t="shared" si="1"/>
        <v>1934</v>
      </c>
      <c r="AW109" s="62">
        <f t="array" ref="AW109">MAX(IF(historie[[Jméno a příjmení]:[Jméno a příjmení]]=A109,historie[[100m_body_v]:[100m_body_v]]))
+MAX(IF(historie[[Jméno a příjmení]:[Jméno a příjmení]]=A109,historie[[dálka_body_v]:[dálka_body_v]]))
+MAX(IF(historie[[Jméno a příjmení]:[Jméno a příjmení]]=A109,historie[[koule_body_v]:[koule_body_v]]))
+MAX(IF(historie[[Jméno a příjmení]:[Jméno a příjmení]]=A109,historie[[výška_body_v]:[výška_body_v]]))
+MAX(IF(historie[[Jméno a příjmení]:[Jméno a příjmení]]=A109,historie[[400m_body_v]:[400m_body_v]]))
+MAX(IF(historie[[Jméno a příjmení]:[Jméno a příjmení]]=A109,historie[[překážky_body_v]:[překážky_body_v]]))
+MAX(IF(historie[[Jméno a příjmení]:[Jméno a příjmení]]=A109,historie[[disk_body_v]:[disk_body_v]]))
+MAX(IF(historie[[Jméno a příjmení]:[Jméno a příjmení]]=A109,historie[[tyčka_body_v]:[tyčka_body_v]]))
+MAX(IF(historie[[Jméno a příjmení]:[Jméno a příjmení]]=A109,historie[[oštěp_body_v]:[oštěp_body_v]]))
+MAX(IF(historie[[Jméno a příjmení]:[Jméno a příjmení]]=A109,historie[[1500m_body_v]:[1500m_body_v]]))</f>
        <v>2877</v>
      </c>
    </row>
    <row r="110" spans="1:49" x14ac:dyDescent="0.2">
      <c r="A110" s="122" t="s">
        <v>210</v>
      </c>
      <c r="B110" s="122">
        <v>1983</v>
      </c>
      <c r="C110" s="118">
        <v>13.9</v>
      </c>
      <c r="D110" s="119">
        <v>293</v>
      </c>
      <c r="E110" s="115">
        <v>435</v>
      </c>
      <c r="F110" s="119">
        <v>264</v>
      </c>
      <c r="G110" s="118">
        <v>7.18</v>
      </c>
      <c r="H110" s="119">
        <v>318</v>
      </c>
      <c r="I110" s="115">
        <v>145</v>
      </c>
      <c r="J110" s="119">
        <v>352</v>
      </c>
      <c r="K110" s="118">
        <v>72.58</v>
      </c>
      <c r="L110" s="119">
        <v>86</v>
      </c>
      <c r="M110" s="118">
        <v>26.12</v>
      </c>
      <c r="N110" s="119">
        <v>24</v>
      </c>
      <c r="O110" s="118">
        <v>15.94</v>
      </c>
      <c r="P110" s="119">
        <v>197</v>
      </c>
      <c r="Q110" s="115">
        <v>180</v>
      </c>
      <c r="R110" s="119">
        <v>103</v>
      </c>
      <c r="S110" s="118">
        <v>16.75</v>
      </c>
      <c r="T110" s="119">
        <v>118</v>
      </c>
      <c r="U110" s="120">
        <v>4.0130787037037036E-3</v>
      </c>
      <c r="V110" s="119">
        <v>321</v>
      </c>
      <c r="W110" s="74">
        <v>2076</v>
      </c>
      <c r="X110" s="83">
        <v>2020</v>
      </c>
      <c r="Y110" s="80">
        <f>IF(historie[[#This Row],[Ročník]]&lt;&gt;0,historie[[#This Row],[Rok]]-historie[[#This Row],[Ročník]],"")</f>
        <v>37</v>
      </c>
      <c r="Z110" s="80">
        <f>IF(AND(historie[[#This Row],[Ročník]]&lt;&gt;"",FLOOR(historie[[#This Row],[Rok]]-historie[[#This Row],[Ročník]],5)&gt;=35),FLOOR(historie[[#This Row],[Rok]]-historie[[#This Row],[Ročník]],5),0)</f>
        <v>35</v>
      </c>
      <c r="AA110" s="121">
        <f>IF(OR(historie[[#This Row],[100m]]&gt;b_1_m-k_1_m*měření,historie[[#This Row],[100m]]=""),0,ROUNDDOWN(a_1_m*(b_1_m-k_1_m*měření-historie[[#This Row],[100m]])^c_1_m,0))</f>
        <v>293</v>
      </c>
      <c r="AB110" s="121">
        <f>IF(OR(historie[[#This Row],[Dálka]]&lt;b_2_m,historie[[#This Row],[Dálka]]=""),0,ROUNDDOWN(a_2_m*(historie[[#This Row],[Dálka]]-b_2_m)^c_2_m,0))</f>
        <v>264</v>
      </c>
      <c r="AC110" s="121">
        <f>IF(OR(historie[[#This Row],[Koule]]&lt;b_3_m,historie[[#This Row],[Koule]]=""),0,ROUNDDOWN(a_3_m*(historie[[#This Row],[Koule]]-b_3_m)^c_3_m,0))</f>
        <v>318</v>
      </c>
      <c r="AD110" s="121">
        <f>IF(OR(historie[[#This Row],[Výška]]&lt;b_4_m,historie[[#This Row],[Výška]]=""),0,ROUNDDOWN(a_4_m*(historie[[#This Row],[Výška]]-b_4_m)^c_4_m,0))</f>
        <v>352</v>
      </c>
      <c r="AE110" s="121">
        <f>IF(OR(historie[[#This Row],[400m]]&gt;b_5_m-k_5_m*měření,historie[[#This Row],[400m]]=""),0,ROUNDDOWN(a_5_m*(b_5_m-k_5_m*měření-historie[[#This Row],[400m]])^c_5_m,0))</f>
        <v>86</v>
      </c>
      <c r="AF110" s="121">
        <f>IF(OR(historie[[#This Row],[Překážky]]&gt;b_6_m-k_6_m*měření,historie[[#This Row],[Překážky]]=""),0,ROUNDDOWN(a_6_m*(b_6_m-k_6_m*měření-historie[[#This Row],[Překážky]])^c_6_m,0))</f>
        <v>24</v>
      </c>
      <c r="AG110" s="121">
        <f>IF(OR(historie[[#This Row],[Disk]]&lt;b_7_m,historie[[#This Row],[Disk]]=""),0,ROUNDDOWN(a_7_m*(historie[[#This Row],[Disk]]-b_7_m)^c_7_m,0))</f>
        <v>197</v>
      </c>
      <c r="AH110" s="121">
        <f>IF(OR(historie[[#This Row],[Tyčka]]&lt;b_8_m,historie[[#This Row],[Tyčka]]=""),0,ROUNDDOWN(a_8_m*(historie[[#This Row],[Tyčka]]-b_8_m)^c_8_m,0))</f>
        <v>103</v>
      </c>
      <c r="AI110" s="121">
        <f>IF(OR(historie[[#This Row],[Oštěp]]&lt;b_9_m,historie[[#This Row],[Oštěp]]=""),0,ROUNDDOWN(a_9_m*(historie[[#This Row],[Oštěp]]-b_9_m)^c_9_m,0))</f>
        <v>118</v>
      </c>
      <c r="AJ110" s="121">
        <f>IF(OR(historie[[#This Row],[1500m]]*24*60*60&gt;b_10_m,historie[[#This Row],[1500m]]=""),0,ROUNDDOWN(a_10_m*(b_10_m-historie[[#This Row],[1500m]]*24*60*60)^c_10_m,0))</f>
        <v>321</v>
      </c>
      <c r="AK11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2076</v>
      </c>
      <c r="AL110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318</v>
      </c>
      <c r="AM110" s="121">
        <f>IF(OR(historie[[#This Row],[Dálka]]&lt;b_2_m,historie[[#This Row],[Dálka]]=""),0,ROUNDDOWN(a_2_m*(ROUND(historie[[#This Row],[Dálka]]*VLOOKUP(historie[[#This Row],[Veteran]],Veteran,3,FALSE),0)-b_2_m)^c_2_m,0))</f>
        <v>288</v>
      </c>
      <c r="AN110" s="121">
        <f>IF(OR(historie[[#This Row],[Koule]]&lt;b_3_m,historie[[#This Row],[Koule]]=""),0,ROUNDDOWN(a_3_m*(FLOOR(historie[[#This Row],[Koule]]*VLOOKUP(historie[[#This Row],[Veteran]],Veteran,4,FALSE),0.01)-b_3_m)^c_3_m,0))</f>
        <v>333</v>
      </c>
      <c r="AO110" s="121">
        <f>IF(OR(historie[[#This Row],[Výška]]&lt;b_4_m,historie[[#This Row],[Výška]]=""),0,ROUNDDOWN(a_4_m*(ROUND(historie[[#This Row],[Výška]]*VLOOKUP(historie[[#This Row],[Veteran]],Veteran,5,FALSE),0)-b_4_m)^c_4_m,0))</f>
        <v>381</v>
      </c>
      <c r="AP110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133</v>
      </c>
      <c r="AQ110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31</v>
      </c>
      <c r="AR110" s="121">
        <f>IF(OR(historie[[#This Row],[Disk]]&lt;b_7_m,historie[[#This Row],[Disk]]=""),0,ROUNDDOWN(a_7_m*(FLOOR(historie[[#This Row],[Disk]]*VLOOKUP(historie[[#This Row],[Veteran]],Veteran,8,FALSE),0.01)-b_7_m)^c_7_m,0))</f>
        <v>201</v>
      </c>
      <c r="AS110" s="121">
        <f>IF(OR(historie[[#This Row],[Tyčka]]&lt;b_8_m,historie[[#This Row],[Tyčka]]=""),0,ROUNDDOWN(a_8_m*(ROUND(historie[[#This Row],[Tyčka]]*VLOOKUP(historie[[#This Row],[Veteran]],Veteran,9,FALSE),0)-b_8_m)^c_8_m,0))</f>
        <v>109</v>
      </c>
      <c r="AT110" s="121">
        <f>IF(OR(historie[[#This Row],[Oštěp]]&lt;b_9_m,historie[[#This Row],[Oštěp]]=""),0,ROUNDDOWN(a_9_m*(FLOOR(historie[[#This Row],[Oštěp]]*VLOOKUP(historie[[#This Row],[Veteran]],Veteran,10,FALSE),0.01)-b_9_m)^c_9_m,0))</f>
        <v>121</v>
      </c>
      <c r="AU110" s="121">
        <f>IF(OR(historie[[#This Row],[1500m]]*24*60*60&gt;b_10_m,historie[[#This Row],[1500m]]=""),0,ROUNDDOWN(a_10_m*(b_10_m-historie[[#This Row],[1500m]]*VLOOKUP(historie[[#This Row],[Veteran]],Veteran,11,FALSE)*24*60*60)^c_10_m,0))</f>
        <v>334</v>
      </c>
      <c r="AV110" s="80">
        <f t="shared" si="1"/>
        <v>2249</v>
      </c>
      <c r="AW110" s="121" cm="1">
        <f t="array" ref="AW110">MAX(IF(historie[[Jméno a příjmení]:[Jméno a příjmení]]=A110,historie[[100m_body_v]:[100m_body_v]]))
+MAX(IF(historie[[Jméno a příjmení]:[Jméno a příjmení]]=A110,historie[[dálka_body_v]:[dálka_body_v]]))
+MAX(IF(historie[[Jméno a příjmení]:[Jméno a příjmení]]=A110,historie[[koule_body_v]:[koule_body_v]]))
+MAX(IF(historie[[Jméno a příjmení]:[Jméno a příjmení]]=A110,historie[[výška_body_v]:[výška_body_v]]))
+MAX(IF(historie[[Jméno a příjmení]:[Jméno a příjmení]]=A110,historie[[400m_body_v]:[400m_body_v]]))
+MAX(IF(historie[[Jméno a příjmení]:[Jméno a příjmení]]=A110,historie[[překážky_body_v]:[překážky_body_v]]))
+MAX(IF(historie[[Jméno a příjmení]:[Jméno a příjmení]]=A110,historie[[disk_body_v]:[disk_body_v]]))
+MAX(IF(historie[[Jméno a příjmení]:[Jméno a příjmení]]=A110,historie[[tyčka_body_v]:[tyčka_body_v]]))
+MAX(IF(historie[[Jméno a příjmení]:[Jméno a příjmení]]=A110,historie[[oštěp_body_v]:[oštěp_body_v]]))
+MAX(IF(historie[[Jméno a příjmení]:[Jméno a příjmení]]=A110,historie[[1500m_body_v]:[1500m_body_v]]))</f>
        <v>2445</v>
      </c>
    </row>
    <row r="111" spans="1:49" x14ac:dyDescent="0.2">
      <c r="A111" s="122" t="s">
        <v>210</v>
      </c>
      <c r="B111" s="122">
        <v>1983</v>
      </c>
      <c r="C111" s="118">
        <v>14.34</v>
      </c>
      <c r="D111" s="119">
        <v>235</v>
      </c>
      <c r="E111" s="115">
        <v>419</v>
      </c>
      <c r="F111" s="119">
        <v>237</v>
      </c>
      <c r="G111" s="118">
        <v>7.02</v>
      </c>
      <c r="H111" s="119">
        <v>308</v>
      </c>
      <c r="I111" s="115">
        <v>140</v>
      </c>
      <c r="J111" s="119">
        <v>317</v>
      </c>
      <c r="K111" s="118">
        <v>70.959999999999994</v>
      </c>
      <c r="L111" s="119">
        <v>116</v>
      </c>
      <c r="M111" s="118">
        <v>24.85</v>
      </c>
      <c r="N111" s="119">
        <v>59</v>
      </c>
      <c r="O111" s="118">
        <v>16.12</v>
      </c>
      <c r="P111" s="119">
        <v>200</v>
      </c>
      <c r="Q111" s="115">
        <v>170</v>
      </c>
      <c r="R111" s="119">
        <v>86</v>
      </c>
      <c r="S111" s="118">
        <v>18.510000000000002</v>
      </c>
      <c r="T111" s="119">
        <v>141</v>
      </c>
      <c r="U111" s="120">
        <v>4.3899305555555558E-3</v>
      </c>
      <c r="V111" s="119">
        <v>191</v>
      </c>
      <c r="W111" s="74">
        <v>1890</v>
      </c>
      <c r="X111" s="83">
        <v>2019</v>
      </c>
      <c r="Y111" s="80">
        <f>IF(historie[[#This Row],[Ročník]]&lt;&gt;0,historie[[#This Row],[Rok]]-historie[[#This Row],[Ročník]],"")</f>
        <v>36</v>
      </c>
      <c r="Z111" s="80">
        <f>IF(AND(historie[[#This Row],[Ročník]]&lt;&gt;"",FLOOR(historie[[#This Row],[Rok]]-historie[[#This Row],[Ročník]],5)&gt;=35),FLOOR(historie[[#This Row],[Rok]]-historie[[#This Row],[Ročník]],5),0)</f>
        <v>35</v>
      </c>
      <c r="AA111" s="121">
        <f>IF(OR(historie[[#This Row],[100m]]&gt;b_1_m-k_1_m*měření,historie[[#This Row],[100m]]=""),0,ROUNDDOWN(a_1_m*(b_1_m-k_1_m*měření-historie[[#This Row],[100m]])^c_1_m,0))</f>
        <v>235</v>
      </c>
      <c r="AB111" s="121">
        <f>IF(OR(historie[[#This Row],[Dálka]]&lt;b_2_m,historie[[#This Row],[Dálka]]=""),0,ROUNDDOWN(a_2_m*(historie[[#This Row],[Dálka]]-b_2_m)^c_2_m,0))</f>
        <v>237</v>
      </c>
      <c r="AC111" s="121">
        <f>IF(OR(historie[[#This Row],[Koule]]&lt;b_3_m,historie[[#This Row],[Koule]]=""),0,ROUNDDOWN(a_3_m*(historie[[#This Row],[Koule]]-b_3_m)^c_3_m,0))</f>
        <v>308</v>
      </c>
      <c r="AD111" s="121">
        <f>IF(OR(historie[[#This Row],[Výška]]&lt;b_4_m,historie[[#This Row],[Výška]]=""),0,ROUNDDOWN(a_4_m*(historie[[#This Row],[Výška]]-b_4_m)^c_4_m,0))</f>
        <v>317</v>
      </c>
      <c r="AE111" s="121">
        <f>IF(OR(historie[[#This Row],[400m]]&gt;b_5_m-k_5_m*měření,historie[[#This Row],[400m]]=""),0,ROUNDDOWN(a_5_m*(b_5_m-k_5_m*měření-historie[[#This Row],[400m]])^c_5_m,0))</f>
        <v>116</v>
      </c>
      <c r="AF111" s="121">
        <f>IF(OR(historie[[#This Row],[Překážky]]&gt;b_6_m-k_6_m*měření,historie[[#This Row],[Překážky]]=""),0,ROUNDDOWN(a_6_m*(b_6_m-k_6_m*měření-historie[[#This Row],[Překážky]])^c_6_m,0))</f>
        <v>60</v>
      </c>
      <c r="AG111" s="121">
        <f>IF(OR(historie[[#This Row],[Disk]]&lt;b_7_m,historie[[#This Row],[Disk]]=""),0,ROUNDDOWN(a_7_m*(historie[[#This Row],[Disk]]-b_7_m)^c_7_m,0))</f>
        <v>200</v>
      </c>
      <c r="AH111" s="121">
        <f>IF(OR(historie[[#This Row],[Tyčka]]&lt;b_8_m,historie[[#This Row],[Tyčka]]=""),0,ROUNDDOWN(a_8_m*(historie[[#This Row],[Tyčka]]-b_8_m)^c_8_m,0))</f>
        <v>86</v>
      </c>
      <c r="AI111" s="121">
        <f>IF(OR(historie[[#This Row],[Oštěp]]&lt;b_9_m,historie[[#This Row],[Oštěp]]=""),0,ROUNDDOWN(a_9_m*(historie[[#This Row],[Oštěp]]-b_9_m)^c_9_m,0))</f>
        <v>141</v>
      </c>
      <c r="AJ111" s="121">
        <f>IF(OR(historie[[#This Row],[1500m]]*24*60*60&gt;b_10_m,historie[[#This Row],[1500m]]=""),0,ROUNDDOWN(a_10_m*(b_10_m-historie[[#This Row],[1500m]]*24*60*60)^c_10_m,0))</f>
        <v>191</v>
      </c>
      <c r="AK11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1891</v>
      </c>
      <c r="AL111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258</v>
      </c>
      <c r="AM111" s="121">
        <f>IF(OR(historie[[#This Row],[Dálka]]&lt;b_2_m,historie[[#This Row],[Dálka]]=""),0,ROUNDDOWN(a_2_m*(ROUND(historie[[#This Row],[Dálka]]*VLOOKUP(historie[[#This Row],[Veteran]],Veteran,3,FALSE),0)-b_2_m)^c_2_m,0))</f>
        <v>259</v>
      </c>
      <c r="AN111" s="121">
        <f>IF(OR(historie[[#This Row],[Koule]]&lt;b_3_m,historie[[#This Row],[Koule]]=""),0,ROUNDDOWN(a_3_m*(FLOOR(historie[[#This Row],[Koule]]*VLOOKUP(historie[[#This Row],[Veteran]],Veteran,4,FALSE),0.01)-b_3_m)^c_3_m,0))</f>
        <v>324</v>
      </c>
      <c r="AO111" s="121">
        <f>IF(OR(historie[[#This Row],[Výška]]&lt;b_4_m,historie[[#This Row],[Výška]]=""),0,ROUNDDOWN(a_4_m*(ROUND(historie[[#This Row],[Výška]]*VLOOKUP(historie[[#This Row],[Veteran]],Veteran,5,FALSE),0)-b_4_m)^c_4_m,0))</f>
        <v>345</v>
      </c>
      <c r="AP111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167</v>
      </c>
      <c r="AQ111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70</v>
      </c>
      <c r="AR111" s="121">
        <f>IF(OR(historie[[#This Row],[Disk]]&lt;b_7_m,historie[[#This Row],[Disk]]=""),0,ROUNDDOWN(a_7_m*(FLOOR(historie[[#This Row],[Disk]]*VLOOKUP(historie[[#This Row],[Veteran]],Veteran,8,FALSE),0.01)-b_7_m)^c_7_m,0))</f>
        <v>205</v>
      </c>
      <c r="AS111" s="121">
        <f>IF(OR(historie[[#This Row],[Tyčka]]&lt;b_8_m,historie[[#This Row],[Tyčka]]=""),0,ROUNDDOWN(a_8_m*(ROUND(historie[[#This Row],[Tyčka]]*VLOOKUP(historie[[#This Row],[Veteran]],Veteran,9,FALSE),0)-b_8_m)^c_8_m,0))</f>
        <v>91</v>
      </c>
      <c r="AT111" s="121">
        <f>IF(OR(historie[[#This Row],[Oštěp]]&lt;b_9_m,historie[[#This Row],[Oštěp]]=""),0,ROUNDDOWN(a_9_m*(FLOOR(historie[[#This Row],[Oštěp]]*VLOOKUP(historie[[#This Row],[Veteran]],Veteran,10,FALSE),0.01)-b_9_m)^c_9_m,0))</f>
        <v>144</v>
      </c>
      <c r="AU111" s="121">
        <f>IF(OR(historie[[#This Row],[1500m]]*24*60*60&gt;b_10_m,historie[[#This Row],[1500m]]=""),0,ROUNDDOWN(a_10_m*(b_10_m-historie[[#This Row],[1500m]]*VLOOKUP(historie[[#This Row],[Veteran]],Veteran,11,FALSE)*24*60*60)^c_10_m,0))</f>
        <v>203</v>
      </c>
      <c r="AV111" s="80">
        <f t="shared" si="1"/>
        <v>2066</v>
      </c>
      <c r="AW111" s="121">
        <f t="array" ref="AW111">MAX(IF(historie[[Jméno a příjmení]:[Jméno a příjmení]]=A111,historie[[100m_body_v]:[100m_body_v]]))
+MAX(IF(historie[[Jméno a příjmení]:[Jméno a příjmení]]=A111,historie[[dálka_body_v]:[dálka_body_v]]))
+MAX(IF(historie[[Jméno a příjmení]:[Jméno a příjmení]]=A111,historie[[koule_body_v]:[koule_body_v]]))
+MAX(IF(historie[[Jméno a příjmení]:[Jméno a příjmení]]=A111,historie[[výška_body_v]:[výška_body_v]]))
+MAX(IF(historie[[Jméno a příjmení]:[Jméno a příjmení]]=A111,historie[[400m_body_v]:[400m_body_v]]))
+MAX(IF(historie[[Jméno a příjmení]:[Jméno a příjmení]]=A111,historie[[překážky_body_v]:[překážky_body_v]]))
+MAX(IF(historie[[Jméno a příjmení]:[Jméno a příjmení]]=A111,historie[[disk_body_v]:[disk_body_v]]))
+MAX(IF(historie[[Jméno a příjmení]:[Jméno a příjmení]]=A111,historie[[tyčka_body_v]:[tyčka_body_v]]))
+MAX(IF(historie[[Jméno a příjmení]:[Jméno a příjmení]]=A111,historie[[oštěp_body_v]:[oštěp_body_v]]))
+MAX(IF(historie[[Jméno a příjmení]:[Jméno a příjmení]]=A111,historie[[1500m_body_v]:[1500m_body_v]]))</f>
        <v>2445</v>
      </c>
    </row>
    <row r="112" spans="1:49" x14ac:dyDescent="0.2">
      <c r="A112" s="122" t="s">
        <v>210</v>
      </c>
      <c r="B112" s="122">
        <v>1983</v>
      </c>
      <c r="C112" s="118">
        <v>14.58</v>
      </c>
      <c r="D112" s="119">
        <v>206</v>
      </c>
      <c r="E112" s="115">
        <v>454</v>
      </c>
      <c r="F112" s="119">
        <v>297</v>
      </c>
      <c r="G112" s="118">
        <v>7.16</v>
      </c>
      <c r="H112" s="119">
        <v>317</v>
      </c>
      <c r="I112" s="115">
        <v>135</v>
      </c>
      <c r="J112" s="119">
        <v>283</v>
      </c>
      <c r="K112" s="118">
        <v>68.44</v>
      </c>
      <c r="L112" s="119">
        <v>169</v>
      </c>
      <c r="M112" s="118">
        <v>31.51</v>
      </c>
      <c r="N112" s="119">
        <v>0</v>
      </c>
      <c r="O112" s="118">
        <v>15.8</v>
      </c>
      <c r="P112" s="119">
        <v>194</v>
      </c>
      <c r="Q112" s="115">
        <v>180</v>
      </c>
      <c r="R112" s="119">
        <v>103</v>
      </c>
      <c r="S112" s="118">
        <v>17.239999999999998</v>
      </c>
      <c r="T112" s="119">
        <v>125</v>
      </c>
      <c r="U112" s="120">
        <v>4.0093749999999999E-3</v>
      </c>
      <c r="V112" s="119">
        <v>322</v>
      </c>
      <c r="W112" s="74">
        <v>2016</v>
      </c>
      <c r="X112" s="83">
        <v>2018</v>
      </c>
      <c r="Y112" s="80">
        <f>IF(historie[[#This Row],[Ročník]]&lt;&gt;0,historie[[#This Row],[Rok]]-historie[[#This Row],[Ročník]],"")</f>
        <v>35</v>
      </c>
      <c r="Z112" s="80">
        <f>IF(AND(historie[[#This Row],[Ročník]]&lt;&gt;"",FLOOR(historie[[#This Row],[Rok]]-historie[[#This Row],[Ročník]],5)&gt;=35),FLOOR(historie[[#This Row],[Rok]]-historie[[#This Row],[Ročník]],5),0)</f>
        <v>35</v>
      </c>
      <c r="AA112" s="121">
        <f>IF(OR(historie[[#This Row],[100m]]&gt;b_1_m-k_1_m*měření,historie[[#This Row],[100m]]=""),0,ROUNDDOWN(a_1_m*(b_1_m-k_1_m*měření-historie[[#This Row],[100m]])^c_1_m,0))</f>
        <v>206</v>
      </c>
      <c r="AB112" s="121">
        <f>IF(OR(historie[[#This Row],[Dálka]]&lt;b_2_m,historie[[#This Row],[Dálka]]=""),0,ROUNDDOWN(a_2_m*(historie[[#This Row],[Dálka]]-b_2_m)^c_2_m,0))</f>
        <v>297</v>
      </c>
      <c r="AC112" s="121">
        <f>IF(OR(historie[[#This Row],[Koule]]&lt;b_3_m,historie[[#This Row],[Koule]]=""),0,ROUNDDOWN(a_3_m*(historie[[#This Row],[Koule]]-b_3_m)^c_3_m,0))</f>
        <v>317</v>
      </c>
      <c r="AD112" s="121">
        <f>IF(OR(historie[[#This Row],[Výška]]&lt;b_4_m,historie[[#This Row],[Výška]]=""),0,ROUNDDOWN(a_4_m*(historie[[#This Row],[Výška]]-b_4_m)^c_4_m,0))</f>
        <v>283</v>
      </c>
      <c r="AE112" s="121">
        <f>IF(OR(historie[[#This Row],[400m]]&gt;b_5_m-k_5_m*měření,historie[[#This Row],[400m]]=""),0,ROUNDDOWN(a_5_m*(b_5_m-k_5_m*měření-historie[[#This Row],[400m]])^c_5_m,0))</f>
        <v>169</v>
      </c>
      <c r="AF112" s="121">
        <f>IF(OR(historie[[#This Row],[Překážky]]&gt;b_6_m-k_6_m*měření,historie[[#This Row],[Překážky]]=""),0,ROUNDDOWN(a_6_m*(b_6_m-k_6_m*měření-historie[[#This Row],[Překážky]])^c_6_m,0))</f>
        <v>0</v>
      </c>
      <c r="AG112" s="121">
        <f>IF(OR(historie[[#This Row],[Disk]]&lt;b_7_m,historie[[#This Row],[Disk]]=""),0,ROUNDDOWN(a_7_m*(historie[[#This Row],[Disk]]-b_7_m)^c_7_m,0))</f>
        <v>194</v>
      </c>
      <c r="AH112" s="121">
        <f>IF(OR(historie[[#This Row],[Tyčka]]&lt;b_8_m,historie[[#This Row],[Tyčka]]=""),0,ROUNDDOWN(a_8_m*(historie[[#This Row],[Tyčka]]-b_8_m)^c_8_m,0))</f>
        <v>103</v>
      </c>
      <c r="AI112" s="121">
        <f>IF(OR(historie[[#This Row],[Oštěp]]&lt;b_9_m,historie[[#This Row],[Oštěp]]=""),0,ROUNDDOWN(a_9_m*(historie[[#This Row],[Oštěp]]-b_9_m)^c_9_m,0))</f>
        <v>125</v>
      </c>
      <c r="AJ112" s="121">
        <f>IF(OR(historie[[#This Row],[1500m]]*24*60*60&gt;b_10_m,historie[[#This Row],[1500m]]=""),0,ROUNDDOWN(a_10_m*(b_10_m-historie[[#This Row],[1500m]]*24*60*60)^c_10_m,0))</f>
        <v>322</v>
      </c>
      <c r="AK11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2016</v>
      </c>
      <c r="AL112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229</v>
      </c>
      <c r="AM112" s="121">
        <f>IF(OR(historie[[#This Row],[Dálka]]&lt;b_2_m,historie[[#This Row],[Dálka]]=""),0,ROUNDDOWN(a_2_m*(ROUND(historie[[#This Row],[Dálka]]*VLOOKUP(historie[[#This Row],[Veteran]],Veteran,3,FALSE),0)-b_2_m)^c_2_m,0))</f>
        <v>323</v>
      </c>
      <c r="AN112" s="121">
        <f>IF(OR(historie[[#This Row],[Koule]]&lt;b_3_m,historie[[#This Row],[Koule]]=""),0,ROUNDDOWN(a_3_m*(FLOOR(historie[[#This Row],[Koule]]*VLOOKUP(historie[[#This Row],[Veteran]],Veteran,4,FALSE),0.01)-b_3_m)^c_3_m,0))</f>
        <v>332</v>
      </c>
      <c r="AO112" s="121">
        <f>IF(OR(historie[[#This Row],[Výška]]&lt;b_4_m,historie[[#This Row],[Výška]]=""),0,ROUNDDOWN(a_4_m*(ROUND(historie[[#This Row],[Výška]]*VLOOKUP(historie[[#This Row],[Veteran]],Veteran,5,FALSE),0)-b_4_m)^c_4_m,0))</f>
        <v>310</v>
      </c>
      <c r="AP112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226</v>
      </c>
      <c r="AQ112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12" s="121">
        <f>IF(OR(historie[[#This Row],[Disk]]&lt;b_7_m,historie[[#This Row],[Disk]]=""),0,ROUNDDOWN(a_7_m*(FLOOR(historie[[#This Row],[Disk]]*VLOOKUP(historie[[#This Row],[Veteran]],Veteran,8,FALSE),0.01)-b_7_m)^c_7_m,0))</f>
        <v>198</v>
      </c>
      <c r="AS112" s="121">
        <f>IF(OR(historie[[#This Row],[Tyčka]]&lt;b_8_m,historie[[#This Row],[Tyčka]]=""),0,ROUNDDOWN(a_8_m*(ROUND(historie[[#This Row],[Tyčka]]*VLOOKUP(historie[[#This Row],[Veteran]],Veteran,9,FALSE),0)-b_8_m)^c_8_m,0))</f>
        <v>109</v>
      </c>
      <c r="AT112" s="121">
        <f>IF(OR(historie[[#This Row],[Oštěp]]&lt;b_9_m,historie[[#This Row],[Oštěp]]=""),0,ROUNDDOWN(a_9_m*(FLOOR(historie[[#This Row],[Oštěp]]*VLOOKUP(historie[[#This Row],[Veteran]],Veteran,10,FALSE),0.01)-b_9_m)^c_9_m,0))</f>
        <v>127</v>
      </c>
      <c r="AU112" s="121">
        <f>IF(OR(historie[[#This Row],[1500m]]*24*60*60&gt;b_10_m,historie[[#This Row],[1500m]]=""),0,ROUNDDOWN(a_10_m*(b_10_m-historie[[#This Row],[1500m]]*VLOOKUP(historie[[#This Row],[Veteran]],Veteran,11,FALSE)*24*60*60)^c_10_m,0))</f>
        <v>336</v>
      </c>
      <c r="AV112" s="80">
        <f t="shared" si="1"/>
        <v>2190</v>
      </c>
      <c r="AW112" s="121">
        <f t="array" ref="AW112">MAX(IF(historie[[Jméno a příjmení]:[Jméno a příjmení]]=A112,historie[[100m_body_v]:[100m_body_v]]))
+MAX(IF(historie[[Jméno a příjmení]:[Jméno a příjmení]]=A112,historie[[dálka_body_v]:[dálka_body_v]]))
+MAX(IF(historie[[Jméno a příjmení]:[Jméno a příjmení]]=A112,historie[[koule_body_v]:[koule_body_v]]))
+MAX(IF(historie[[Jméno a příjmení]:[Jméno a příjmení]]=A112,historie[[výška_body_v]:[výška_body_v]]))
+MAX(IF(historie[[Jméno a příjmení]:[Jméno a příjmení]]=A112,historie[[400m_body_v]:[400m_body_v]]))
+MAX(IF(historie[[Jméno a příjmení]:[Jméno a příjmení]]=A112,historie[[překážky_body_v]:[překážky_body_v]]))
+MAX(IF(historie[[Jméno a příjmení]:[Jméno a příjmení]]=A112,historie[[disk_body_v]:[disk_body_v]]))
+MAX(IF(historie[[Jméno a příjmení]:[Jméno a příjmení]]=A112,historie[[tyčka_body_v]:[tyčka_body_v]]))
+MAX(IF(historie[[Jméno a příjmení]:[Jméno a příjmení]]=A112,historie[[oštěp_body_v]:[oštěp_body_v]]))
+MAX(IF(historie[[Jméno a příjmení]:[Jméno a příjmení]]=A112,historie[[1500m_body_v]:[1500m_body_v]]))</f>
        <v>2445</v>
      </c>
    </row>
    <row r="113" spans="1:49" x14ac:dyDescent="0.2">
      <c r="A113" s="122" t="s">
        <v>207</v>
      </c>
      <c r="B113" s="122">
        <v>1976</v>
      </c>
      <c r="C113" s="118">
        <v>15.35</v>
      </c>
      <c r="D113" s="119">
        <v>124</v>
      </c>
      <c r="E113" s="115">
        <v>431</v>
      </c>
      <c r="F113" s="119">
        <v>257</v>
      </c>
      <c r="G113" s="118">
        <v>7.25</v>
      </c>
      <c r="H113" s="119">
        <v>322</v>
      </c>
      <c r="I113" s="115">
        <v>140</v>
      </c>
      <c r="J113" s="119">
        <v>317</v>
      </c>
      <c r="K113" s="118">
        <v>85.18</v>
      </c>
      <c r="L113" s="119">
        <v>0</v>
      </c>
      <c r="M113" s="118">
        <v>25.42</v>
      </c>
      <c r="N113" s="119">
        <v>41</v>
      </c>
      <c r="O113" s="118">
        <v>17.53</v>
      </c>
      <c r="P113" s="119">
        <v>226</v>
      </c>
      <c r="Q113" s="115">
        <v>220</v>
      </c>
      <c r="R113" s="119">
        <v>179</v>
      </c>
      <c r="S113" s="118">
        <v>21.15</v>
      </c>
      <c r="T113" s="119">
        <v>177</v>
      </c>
      <c r="U113" s="120">
        <v>5.0570601851851853E-3</v>
      </c>
      <c r="V113" s="119">
        <v>39</v>
      </c>
      <c r="W113" s="74">
        <v>1682</v>
      </c>
      <c r="X113" s="83">
        <v>2020</v>
      </c>
      <c r="Y113" s="80">
        <f>IF(historie[[#This Row],[Ročník]]&lt;&gt;0,historie[[#This Row],[Rok]]-historie[[#This Row],[Ročník]],"")</f>
        <v>44</v>
      </c>
      <c r="Z113" s="80">
        <f>IF(AND(historie[[#This Row],[Ročník]]&lt;&gt;"",FLOOR(historie[[#This Row],[Rok]]-historie[[#This Row],[Ročník]],5)&gt;=35),FLOOR(historie[[#This Row],[Rok]]-historie[[#This Row],[Ročník]],5),0)</f>
        <v>40</v>
      </c>
      <c r="AA113" s="121">
        <f>IF(OR(historie[[#This Row],[100m]]&gt;b_1_m-k_1_m*měření,historie[[#This Row],[100m]]=""),0,ROUNDDOWN(a_1_m*(b_1_m-k_1_m*měření-historie[[#This Row],[100m]])^c_1_m,0))</f>
        <v>124</v>
      </c>
      <c r="AB113" s="121">
        <f>IF(OR(historie[[#This Row],[Dálka]]&lt;b_2_m,historie[[#This Row],[Dálka]]=""),0,ROUNDDOWN(a_2_m*(historie[[#This Row],[Dálka]]-b_2_m)^c_2_m,0))</f>
        <v>257</v>
      </c>
      <c r="AC113" s="121">
        <f>IF(OR(historie[[#This Row],[Koule]]&lt;b_3_m,historie[[#This Row],[Koule]]=""),0,ROUNDDOWN(a_3_m*(historie[[#This Row],[Koule]]-b_3_m)^c_3_m,0))</f>
        <v>322</v>
      </c>
      <c r="AD113" s="121">
        <f>IF(OR(historie[[#This Row],[Výška]]&lt;b_4_m,historie[[#This Row],[Výška]]=""),0,ROUNDDOWN(a_4_m*(historie[[#This Row],[Výška]]-b_4_m)^c_4_m,0))</f>
        <v>317</v>
      </c>
      <c r="AE113" s="121">
        <f>IF(OR(historie[[#This Row],[400m]]&gt;b_5_m-k_5_m*měření,historie[[#This Row],[400m]]=""),0,ROUNDDOWN(a_5_m*(b_5_m-k_5_m*měření-historie[[#This Row],[400m]])^c_5_m,0))</f>
        <v>0</v>
      </c>
      <c r="AF113" s="121">
        <f>IF(OR(historie[[#This Row],[Překážky]]&gt;b_6_m-k_6_m*měření,historie[[#This Row],[Překážky]]=""),0,ROUNDDOWN(a_6_m*(b_6_m-k_6_m*měření-historie[[#This Row],[Překážky]])^c_6_m,0))</f>
        <v>42</v>
      </c>
      <c r="AG113" s="121">
        <f>IF(OR(historie[[#This Row],[Disk]]&lt;b_7_m,historie[[#This Row],[Disk]]=""),0,ROUNDDOWN(a_7_m*(historie[[#This Row],[Disk]]-b_7_m)^c_7_m,0))</f>
        <v>226</v>
      </c>
      <c r="AH113" s="121">
        <f>IF(OR(historie[[#This Row],[Tyčka]]&lt;b_8_m,historie[[#This Row],[Tyčka]]=""),0,ROUNDDOWN(a_8_m*(historie[[#This Row],[Tyčka]]-b_8_m)^c_8_m,0))</f>
        <v>179</v>
      </c>
      <c r="AI113" s="121">
        <f>IF(OR(historie[[#This Row],[Oštěp]]&lt;b_9_m,historie[[#This Row],[Oštěp]]=""),0,ROUNDDOWN(a_9_m*(historie[[#This Row],[Oštěp]]-b_9_m)^c_9_m,0))</f>
        <v>177</v>
      </c>
      <c r="AJ113" s="121">
        <f>IF(OR(historie[[#This Row],[1500m]]*24*60*60&gt;b_10_m,historie[[#This Row],[1500m]]=""),0,ROUNDDOWN(a_10_m*(b_10_m-historie[[#This Row],[1500m]]*24*60*60)^c_10_m,0))</f>
        <v>39</v>
      </c>
      <c r="AK11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1683</v>
      </c>
      <c r="AL113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191</v>
      </c>
      <c r="AM113" s="121">
        <f>IF(OR(historie[[#This Row],[Dálka]]&lt;b_2_m,historie[[#This Row],[Dálka]]=""),0,ROUNDDOWN(a_2_m*(ROUND(historie[[#This Row],[Dálka]]*VLOOKUP(historie[[#This Row],[Veteran]],Veteran,3,FALSE),0)-b_2_m)^c_2_m,0))</f>
        <v>326</v>
      </c>
      <c r="AN113" s="121">
        <f>IF(OR(historie[[#This Row],[Koule]]&lt;b_3_m,historie[[#This Row],[Koule]]=""),0,ROUNDDOWN(a_3_m*(FLOOR(historie[[#This Row],[Koule]]*VLOOKUP(historie[[#This Row],[Veteran]],Veteran,4,FALSE),0.01)-b_3_m)^c_3_m,0))</f>
        <v>370</v>
      </c>
      <c r="AO113" s="121">
        <f>IF(OR(historie[[#This Row],[Výška]]&lt;b_4_m,historie[[#This Row],[Výška]]=""),0,ROUNDDOWN(a_4_m*(ROUND(historie[[#This Row],[Výška]]*VLOOKUP(historie[[#This Row],[Veteran]],Veteran,5,FALSE),0)-b_4_m)^c_4_m,0))</f>
        <v>367</v>
      </c>
      <c r="AP113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113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85</v>
      </c>
      <c r="AR113" s="121">
        <f>IF(OR(historie[[#This Row],[Disk]]&lt;b_7_m,historie[[#This Row],[Disk]]=""),0,ROUNDDOWN(a_7_m*(FLOOR(historie[[#This Row],[Disk]]*VLOOKUP(historie[[#This Row],[Veteran]],Veteran,8,FALSE),0.01)-b_7_m)^c_7_m,0))</f>
        <v>259</v>
      </c>
      <c r="AS113" s="121">
        <f>IF(OR(historie[[#This Row],[Tyčka]]&lt;b_8_m,historie[[#This Row],[Tyčka]]=""),0,ROUNDDOWN(a_8_m*(ROUND(historie[[#This Row],[Tyčka]]*VLOOKUP(historie[[#This Row],[Veteran]],Veteran,9,FALSE),0)-b_8_m)^c_8_m,0))</f>
        <v>214</v>
      </c>
      <c r="AT113" s="121">
        <f>IF(OR(historie[[#This Row],[Oštěp]]&lt;b_9_m,historie[[#This Row],[Oštěp]]=""),0,ROUNDDOWN(a_9_m*(FLOOR(historie[[#This Row],[Oštěp]]*VLOOKUP(historie[[#This Row],[Veteran]],Veteran,10,FALSE),0.01)-b_9_m)^c_9_m,0))</f>
        <v>202</v>
      </c>
      <c r="AU113" s="121">
        <f>IF(OR(historie[[#This Row],[1500m]]*24*60*60&gt;b_10_m,historie[[#This Row],[1500m]]=""),0,ROUNDDOWN(a_10_m*(b_10_m-historie[[#This Row],[1500m]]*VLOOKUP(historie[[#This Row],[Veteran]],Veteran,11,FALSE)*24*60*60)^c_10_m,0))</f>
        <v>82</v>
      </c>
      <c r="AV113" s="80">
        <f t="shared" si="1"/>
        <v>2096</v>
      </c>
      <c r="AW113" s="121" cm="1">
        <f t="array" ref="AW113">MAX(IF(historie[[Jméno a příjmení]:[Jméno a příjmení]]=A113,historie[[100m_body_v]:[100m_body_v]]))
+MAX(IF(historie[[Jméno a příjmení]:[Jméno a příjmení]]=A113,historie[[dálka_body_v]:[dálka_body_v]]))
+MAX(IF(historie[[Jméno a příjmení]:[Jméno a příjmení]]=A113,historie[[koule_body_v]:[koule_body_v]]))
+MAX(IF(historie[[Jméno a příjmení]:[Jméno a příjmení]]=A113,historie[[výška_body_v]:[výška_body_v]]))
+MAX(IF(historie[[Jméno a příjmení]:[Jméno a příjmení]]=A113,historie[[400m_body_v]:[400m_body_v]]))
+MAX(IF(historie[[Jméno a příjmení]:[Jméno a příjmení]]=A113,historie[[překážky_body_v]:[překážky_body_v]]))
+MAX(IF(historie[[Jméno a příjmení]:[Jméno a příjmení]]=A113,historie[[disk_body_v]:[disk_body_v]]))
+MAX(IF(historie[[Jméno a příjmení]:[Jméno a příjmení]]=A113,historie[[tyčka_body_v]:[tyčka_body_v]]))
+MAX(IF(historie[[Jméno a příjmení]:[Jméno a příjmení]]=A113,historie[[oštěp_body_v]:[oštěp_body_v]]))
+MAX(IF(historie[[Jméno a příjmení]:[Jméno a příjmení]]=A113,historie[[1500m_body_v]:[1500m_body_v]]))</f>
        <v>2494</v>
      </c>
    </row>
    <row r="114" spans="1:49" x14ac:dyDescent="0.2">
      <c r="A114" s="122" t="s">
        <v>207</v>
      </c>
      <c r="B114" s="122">
        <v>1976</v>
      </c>
      <c r="C114" s="118">
        <v>15.04</v>
      </c>
      <c r="D114" s="119">
        <v>155</v>
      </c>
      <c r="E114" s="115">
        <v>414</v>
      </c>
      <c r="F114" s="119">
        <v>229</v>
      </c>
      <c r="G114" s="118">
        <v>7.28</v>
      </c>
      <c r="H114" s="119">
        <v>324</v>
      </c>
      <c r="I114" s="115">
        <v>145</v>
      </c>
      <c r="J114" s="119">
        <v>352</v>
      </c>
      <c r="K114" s="118">
        <v>74.459999999999994</v>
      </c>
      <c r="L114" s="119">
        <v>57</v>
      </c>
      <c r="M114" s="118">
        <v>25.54</v>
      </c>
      <c r="N114" s="119">
        <v>38</v>
      </c>
      <c r="O114" s="118">
        <v>20.9</v>
      </c>
      <c r="P114" s="119">
        <v>289</v>
      </c>
      <c r="Q114" s="115">
        <v>220</v>
      </c>
      <c r="R114" s="119">
        <v>179</v>
      </c>
      <c r="S114" s="118">
        <v>21.27</v>
      </c>
      <c r="T114" s="119">
        <v>178</v>
      </c>
      <c r="U114" s="120">
        <v>4.9476851851851852E-3</v>
      </c>
      <c r="V114" s="119">
        <v>57</v>
      </c>
      <c r="W114" s="74">
        <v>1858</v>
      </c>
      <c r="X114" s="83">
        <v>2019</v>
      </c>
      <c r="Y114" s="80">
        <f>IF(historie[[#This Row],[Ročník]]&lt;&gt;0,historie[[#This Row],[Rok]]-historie[[#This Row],[Ročník]],"")</f>
        <v>43</v>
      </c>
      <c r="Z114" s="80">
        <f>IF(AND(historie[[#This Row],[Ročník]]&lt;&gt;"",FLOOR(historie[[#This Row],[Rok]]-historie[[#This Row],[Ročník]],5)&gt;=35),FLOOR(historie[[#This Row],[Rok]]-historie[[#This Row],[Ročník]],5),0)</f>
        <v>40</v>
      </c>
      <c r="AA114" s="121">
        <f>IF(OR(historie[[#This Row],[100m]]&gt;b_1_m-k_1_m*měření,historie[[#This Row],[100m]]=""),0,ROUNDDOWN(a_1_m*(b_1_m-k_1_m*měření-historie[[#This Row],[100m]])^c_1_m,0))</f>
        <v>155</v>
      </c>
      <c r="AB114" s="121">
        <f>IF(OR(historie[[#This Row],[Dálka]]&lt;b_2_m,historie[[#This Row],[Dálka]]=""),0,ROUNDDOWN(a_2_m*(historie[[#This Row],[Dálka]]-b_2_m)^c_2_m,0))</f>
        <v>229</v>
      </c>
      <c r="AC114" s="121">
        <f>IF(OR(historie[[#This Row],[Koule]]&lt;b_3_m,historie[[#This Row],[Koule]]=""),0,ROUNDDOWN(a_3_m*(historie[[#This Row],[Koule]]-b_3_m)^c_3_m,0))</f>
        <v>324</v>
      </c>
      <c r="AD114" s="121">
        <f>IF(OR(historie[[#This Row],[Výška]]&lt;b_4_m,historie[[#This Row],[Výška]]=""),0,ROUNDDOWN(a_4_m*(historie[[#This Row],[Výška]]-b_4_m)^c_4_m,0))</f>
        <v>352</v>
      </c>
      <c r="AE114" s="121">
        <f>IF(OR(historie[[#This Row],[400m]]&gt;b_5_m-k_5_m*měření,historie[[#This Row],[400m]]=""),0,ROUNDDOWN(a_5_m*(b_5_m-k_5_m*měření-historie[[#This Row],[400m]])^c_5_m,0))</f>
        <v>57</v>
      </c>
      <c r="AF114" s="121">
        <f>IF(OR(historie[[#This Row],[Překážky]]&gt;b_6_m-k_6_m*měření,historie[[#This Row],[Překážky]]=""),0,ROUNDDOWN(a_6_m*(b_6_m-k_6_m*měření-historie[[#This Row],[Překážky]])^c_6_m,0))</f>
        <v>39</v>
      </c>
      <c r="AG114" s="121">
        <f>IF(OR(historie[[#This Row],[Disk]]&lt;b_7_m,historie[[#This Row],[Disk]]=""),0,ROUNDDOWN(a_7_m*(historie[[#This Row],[Disk]]-b_7_m)^c_7_m,0))</f>
        <v>289</v>
      </c>
      <c r="AH114" s="121">
        <f>IF(OR(historie[[#This Row],[Tyčka]]&lt;b_8_m,historie[[#This Row],[Tyčka]]=""),0,ROUNDDOWN(a_8_m*(historie[[#This Row],[Tyčka]]-b_8_m)^c_8_m,0))</f>
        <v>179</v>
      </c>
      <c r="AI114" s="121">
        <f>IF(OR(historie[[#This Row],[Oštěp]]&lt;b_9_m,historie[[#This Row],[Oštěp]]=""),0,ROUNDDOWN(a_9_m*(historie[[#This Row],[Oštěp]]-b_9_m)^c_9_m,0))</f>
        <v>178</v>
      </c>
      <c r="AJ114" s="121">
        <f>IF(OR(historie[[#This Row],[1500m]]*24*60*60&gt;b_10_m,historie[[#This Row],[1500m]]=""),0,ROUNDDOWN(a_10_m*(b_10_m-historie[[#This Row],[1500m]]*24*60*60)^c_10_m,0))</f>
        <v>57</v>
      </c>
      <c r="AK11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1859</v>
      </c>
      <c r="AL114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226</v>
      </c>
      <c r="AM114" s="121">
        <f>IF(OR(historie[[#This Row],[Dálka]]&lt;b_2_m,historie[[#This Row],[Dálka]]=""),0,ROUNDDOWN(a_2_m*(ROUND(historie[[#This Row],[Dálka]]*VLOOKUP(historie[[#This Row],[Veteran]],Veteran,3,FALSE),0)-b_2_m)^c_2_m,0))</f>
        <v>292</v>
      </c>
      <c r="AN114" s="121">
        <f>IF(OR(historie[[#This Row],[Koule]]&lt;b_3_m,historie[[#This Row],[Koule]]=""),0,ROUNDDOWN(a_3_m*(FLOOR(historie[[#This Row],[Koule]]*VLOOKUP(historie[[#This Row],[Veteran]],Veteran,4,FALSE),0.01)-b_3_m)^c_3_m,0))</f>
        <v>372</v>
      </c>
      <c r="AO114" s="121">
        <f>IF(OR(historie[[#This Row],[Výška]]&lt;b_4_m,historie[[#This Row],[Výška]]=""),0,ROUNDDOWN(a_4_m*(ROUND(historie[[#This Row],[Výška]]*VLOOKUP(historie[[#This Row],[Veteran]],Veteran,5,FALSE),0)-b_4_m)^c_4_m,0))</f>
        <v>404</v>
      </c>
      <c r="AP114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142</v>
      </c>
      <c r="AQ114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80</v>
      </c>
      <c r="AR114" s="121">
        <f>IF(OR(historie[[#This Row],[Disk]]&lt;b_7_m,historie[[#This Row],[Disk]]=""),0,ROUNDDOWN(a_7_m*(FLOOR(historie[[#This Row],[Disk]]*VLOOKUP(historie[[#This Row],[Veteran]],Veteran,8,FALSE),0.01)-b_7_m)^c_7_m,0))</f>
        <v>329</v>
      </c>
      <c r="AS114" s="121">
        <f>IF(OR(historie[[#This Row],[Tyčka]]&lt;b_8_m,historie[[#This Row],[Tyčka]]=""),0,ROUNDDOWN(a_8_m*(ROUND(historie[[#This Row],[Tyčka]]*VLOOKUP(historie[[#This Row],[Veteran]],Veteran,9,FALSE),0)-b_8_m)^c_8_m,0))</f>
        <v>214</v>
      </c>
      <c r="AT114" s="121">
        <f>IF(OR(historie[[#This Row],[Oštěp]]&lt;b_9_m,historie[[#This Row],[Oštěp]]=""),0,ROUNDDOWN(a_9_m*(FLOOR(historie[[#This Row],[Oštěp]]*VLOOKUP(historie[[#This Row],[Veteran]],Veteran,10,FALSE),0.01)-b_9_m)^c_9_m,0))</f>
        <v>203</v>
      </c>
      <c r="AU114" s="121">
        <f>IF(OR(historie[[#This Row],[1500m]]*24*60*60&gt;b_10_m,historie[[#This Row],[1500m]]=""),0,ROUNDDOWN(a_10_m*(b_10_m-historie[[#This Row],[1500m]]*VLOOKUP(historie[[#This Row],[Veteran]],Veteran,11,FALSE)*24*60*60)^c_10_m,0))</f>
        <v>105</v>
      </c>
      <c r="AV114" s="80">
        <f t="shared" si="1"/>
        <v>2367</v>
      </c>
      <c r="AW114" s="121">
        <f t="array" ref="AW114">MAX(IF(historie[[Jméno a příjmení]:[Jméno a příjmení]]=A114,historie[[100m_body_v]:[100m_body_v]]))
+MAX(IF(historie[[Jméno a příjmení]:[Jméno a příjmení]]=A114,historie[[dálka_body_v]:[dálka_body_v]]))
+MAX(IF(historie[[Jméno a příjmení]:[Jméno a příjmení]]=A114,historie[[koule_body_v]:[koule_body_v]]))
+MAX(IF(historie[[Jméno a příjmení]:[Jméno a příjmení]]=A114,historie[[výška_body_v]:[výška_body_v]]))
+MAX(IF(historie[[Jméno a příjmení]:[Jméno a příjmení]]=A114,historie[[400m_body_v]:[400m_body_v]]))
+MAX(IF(historie[[Jméno a příjmení]:[Jméno a příjmení]]=A114,historie[[překážky_body_v]:[překážky_body_v]]))
+MAX(IF(historie[[Jméno a příjmení]:[Jméno a příjmení]]=A114,historie[[disk_body_v]:[disk_body_v]]))
+MAX(IF(historie[[Jméno a příjmení]:[Jméno a příjmení]]=A114,historie[[tyčka_body_v]:[tyčka_body_v]]))
+MAX(IF(historie[[Jméno a příjmení]:[Jméno a příjmení]]=A114,historie[[oštěp_body_v]:[oštěp_body_v]]))
+MAX(IF(historie[[Jméno a příjmení]:[Jméno a příjmení]]=A114,historie[[1500m_body_v]:[1500m_body_v]]))</f>
        <v>2494</v>
      </c>
    </row>
    <row r="115" spans="1:49" x14ac:dyDescent="0.2">
      <c r="A115" s="122" t="s">
        <v>207</v>
      </c>
      <c r="B115" s="122">
        <v>1976</v>
      </c>
      <c r="C115" s="118">
        <v>14.95</v>
      </c>
      <c r="D115" s="119">
        <v>165</v>
      </c>
      <c r="E115" s="115">
        <v>421</v>
      </c>
      <c r="F115" s="119">
        <v>240</v>
      </c>
      <c r="G115" s="118">
        <v>7.15</v>
      </c>
      <c r="H115" s="119">
        <v>316</v>
      </c>
      <c r="I115" s="115">
        <v>140</v>
      </c>
      <c r="J115" s="119">
        <v>317</v>
      </c>
      <c r="K115" s="118">
        <v>75.56</v>
      </c>
      <c r="L115" s="119">
        <v>43</v>
      </c>
      <c r="M115" s="118">
        <v>27.38</v>
      </c>
      <c r="N115" s="119">
        <v>4</v>
      </c>
      <c r="O115" s="118">
        <v>21</v>
      </c>
      <c r="P115" s="119">
        <v>291</v>
      </c>
      <c r="Q115" s="115">
        <v>220</v>
      </c>
      <c r="R115" s="119">
        <v>179</v>
      </c>
      <c r="S115" s="118">
        <v>25.75</v>
      </c>
      <c r="T115" s="119">
        <v>240</v>
      </c>
      <c r="U115" s="120">
        <v>4.9230324074074072E-3</v>
      </c>
      <c r="V115" s="119">
        <v>61</v>
      </c>
      <c r="W115" s="74">
        <v>1856</v>
      </c>
      <c r="X115" s="83">
        <v>2018</v>
      </c>
      <c r="Y115" s="80">
        <f>IF(historie[[#This Row],[Ročník]]&lt;&gt;0,historie[[#This Row],[Rok]]-historie[[#This Row],[Ročník]],"")</f>
        <v>42</v>
      </c>
      <c r="Z115" s="80">
        <f>IF(AND(historie[[#This Row],[Ročník]]&lt;&gt;"",FLOOR(historie[[#This Row],[Rok]]-historie[[#This Row],[Ročník]],5)&gt;=35),FLOOR(historie[[#This Row],[Rok]]-historie[[#This Row],[Ročník]],5),0)</f>
        <v>40</v>
      </c>
      <c r="AA115" s="121">
        <f>IF(OR(historie[[#This Row],[100m]]&gt;b_1_m-k_1_m*měření,historie[[#This Row],[100m]]=""),0,ROUNDDOWN(a_1_m*(b_1_m-k_1_m*měření-historie[[#This Row],[100m]])^c_1_m,0))</f>
        <v>165</v>
      </c>
      <c r="AB115" s="121">
        <f>IF(OR(historie[[#This Row],[Dálka]]&lt;b_2_m,historie[[#This Row],[Dálka]]=""),0,ROUNDDOWN(a_2_m*(historie[[#This Row],[Dálka]]-b_2_m)^c_2_m,0))</f>
        <v>240</v>
      </c>
      <c r="AC115" s="121">
        <f>IF(OR(historie[[#This Row],[Koule]]&lt;b_3_m,historie[[#This Row],[Koule]]=""),0,ROUNDDOWN(a_3_m*(historie[[#This Row],[Koule]]-b_3_m)^c_3_m,0))</f>
        <v>316</v>
      </c>
      <c r="AD115" s="121">
        <f>IF(OR(historie[[#This Row],[Výška]]&lt;b_4_m,historie[[#This Row],[Výška]]=""),0,ROUNDDOWN(a_4_m*(historie[[#This Row],[Výška]]-b_4_m)^c_4_m,0))</f>
        <v>317</v>
      </c>
      <c r="AE115" s="121">
        <f>IF(OR(historie[[#This Row],[400m]]&gt;b_5_m-k_5_m*měření,historie[[#This Row],[400m]]=""),0,ROUNDDOWN(a_5_m*(b_5_m-k_5_m*měření-historie[[#This Row],[400m]])^c_5_m,0))</f>
        <v>43</v>
      </c>
      <c r="AF115" s="121">
        <f>IF(OR(historie[[#This Row],[Překážky]]&gt;b_6_m-k_6_m*měření,historie[[#This Row],[Překážky]]=""),0,ROUNDDOWN(a_6_m*(b_6_m-k_6_m*měření-historie[[#This Row],[Překážky]])^c_6_m,0))</f>
        <v>4</v>
      </c>
      <c r="AG115" s="121">
        <f>IF(OR(historie[[#This Row],[Disk]]&lt;b_7_m,historie[[#This Row],[Disk]]=""),0,ROUNDDOWN(a_7_m*(historie[[#This Row],[Disk]]-b_7_m)^c_7_m,0))</f>
        <v>291</v>
      </c>
      <c r="AH115" s="121">
        <f>IF(OR(historie[[#This Row],[Tyčka]]&lt;b_8_m,historie[[#This Row],[Tyčka]]=""),0,ROUNDDOWN(a_8_m*(historie[[#This Row],[Tyčka]]-b_8_m)^c_8_m,0))</f>
        <v>179</v>
      </c>
      <c r="AI115" s="121">
        <f>IF(OR(historie[[#This Row],[Oštěp]]&lt;b_9_m,historie[[#This Row],[Oštěp]]=""),0,ROUNDDOWN(a_9_m*(historie[[#This Row],[Oštěp]]-b_9_m)^c_9_m,0))</f>
        <v>240</v>
      </c>
      <c r="AJ115" s="121">
        <f>IF(OR(historie[[#This Row],[1500m]]*24*60*60&gt;b_10_m,historie[[#This Row],[1500m]]=""),0,ROUNDDOWN(a_10_m*(b_10_m-historie[[#This Row],[1500m]]*24*60*60)^c_10_m,0))</f>
        <v>61</v>
      </c>
      <c r="AK11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1856</v>
      </c>
      <c r="AL115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238</v>
      </c>
      <c r="AM115" s="121">
        <f>IF(OR(historie[[#This Row],[Dálka]]&lt;b_2_m,historie[[#This Row],[Dálka]]=""),0,ROUNDDOWN(a_2_m*(ROUND(historie[[#This Row],[Dálka]]*VLOOKUP(historie[[#This Row],[Veteran]],Veteran,3,FALSE),0)-b_2_m)^c_2_m,0))</f>
        <v>306</v>
      </c>
      <c r="AN115" s="121">
        <f>IF(OR(historie[[#This Row],[Koule]]&lt;b_3_m,historie[[#This Row],[Koule]]=""),0,ROUNDDOWN(a_3_m*(FLOOR(historie[[#This Row],[Koule]]*VLOOKUP(historie[[#This Row],[Veteran]],Veteran,4,FALSE),0.01)-b_3_m)^c_3_m,0))</f>
        <v>364</v>
      </c>
      <c r="AO115" s="121">
        <f>IF(OR(historie[[#This Row],[Výška]]&lt;b_4_m,historie[[#This Row],[Výška]]=""),0,ROUNDDOWN(a_4_m*(ROUND(historie[[#This Row],[Výška]]*VLOOKUP(historie[[#This Row],[Veteran]],Veteran,5,FALSE),0)-b_4_m)^c_4_m,0))</f>
        <v>367</v>
      </c>
      <c r="AP115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121</v>
      </c>
      <c r="AQ115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26</v>
      </c>
      <c r="AR115" s="121">
        <f>IF(OR(historie[[#This Row],[Disk]]&lt;b_7_m,historie[[#This Row],[Disk]]=""),0,ROUNDDOWN(a_7_m*(FLOOR(historie[[#This Row],[Disk]]*VLOOKUP(historie[[#This Row],[Veteran]],Veteran,8,FALSE),0.01)-b_7_m)^c_7_m,0))</f>
        <v>331</v>
      </c>
      <c r="AS115" s="121">
        <f>IF(OR(historie[[#This Row],[Tyčka]]&lt;b_8_m,historie[[#This Row],[Tyčka]]=""),0,ROUNDDOWN(a_8_m*(ROUND(historie[[#This Row],[Tyčka]]*VLOOKUP(historie[[#This Row],[Veteran]],Veteran,9,FALSE),0)-b_8_m)^c_8_m,0))</f>
        <v>214</v>
      </c>
      <c r="AT115" s="121">
        <f>IF(OR(historie[[#This Row],[Oštěp]]&lt;b_9_m,historie[[#This Row],[Oštěp]]=""),0,ROUNDDOWN(a_9_m*(FLOOR(historie[[#This Row],[Oštěp]]*VLOOKUP(historie[[#This Row],[Veteran]],Veteran,10,FALSE),0.01)-b_9_m)^c_9_m,0))</f>
        <v>271</v>
      </c>
      <c r="AU115" s="121">
        <f>IF(OR(historie[[#This Row],[1500m]]*24*60*60&gt;b_10_m,historie[[#This Row],[1500m]]=""),0,ROUNDDOWN(a_10_m*(b_10_m-historie[[#This Row],[1500m]]*VLOOKUP(historie[[#This Row],[Veteran]],Veteran,11,FALSE)*24*60*60)^c_10_m,0))</f>
        <v>111</v>
      </c>
      <c r="AV115" s="80">
        <f t="shared" si="1"/>
        <v>2349</v>
      </c>
      <c r="AW115" s="121">
        <f t="array" ref="AW115">MAX(IF(historie[[Jméno a příjmení]:[Jméno a příjmení]]=A115,historie[[100m_body_v]:[100m_body_v]]))
+MAX(IF(historie[[Jméno a příjmení]:[Jméno a příjmení]]=A115,historie[[dálka_body_v]:[dálka_body_v]]))
+MAX(IF(historie[[Jméno a příjmení]:[Jméno a příjmení]]=A115,historie[[koule_body_v]:[koule_body_v]]))
+MAX(IF(historie[[Jméno a příjmení]:[Jméno a příjmení]]=A115,historie[[výška_body_v]:[výška_body_v]]))
+MAX(IF(historie[[Jméno a příjmení]:[Jméno a příjmení]]=A115,historie[[400m_body_v]:[400m_body_v]]))
+MAX(IF(historie[[Jméno a příjmení]:[Jméno a příjmení]]=A115,historie[[překážky_body_v]:[překážky_body_v]]))
+MAX(IF(historie[[Jméno a příjmení]:[Jméno a příjmení]]=A115,historie[[disk_body_v]:[disk_body_v]]))
+MAX(IF(historie[[Jméno a příjmení]:[Jméno a příjmení]]=A115,historie[[tyčka_body_v]:[tyčka_body_v]]))
+MAX(IF(historie[[Jméno a příjmení]:[Jméno a příjmení]]=A115,historie[[oštěp_body_v]:[oštěp_body_v]]))
+MAX(IF(historie[[Jméno a příjmení]:[Jméno a příjmení]]=A115,historie[[1500m_body_v]:[1500m_body_v]]))</f>
        <v>2494</v>
      </c>
    </row>
    <row r="116" spans="1:49" x14ac:dyDescent="0.2">
      <c r="A116" s="111" t="s">
        <v>198</v>
      </c>
      <c r="B116" s="111">
        <v>1983</v>
      </c>
      <c r="C116" s="112">
        <v>13.1</v>
      </c>
      <c r="D116" s="113">
        <v>412</v>
      </c>
      <c r="E116" s="114">
        <v>493</v>
      </c>
      <c r="F116" s="113">
        <v>369</v>
      </c>
      <c r="G116" s="112">
        <v>6.73</v>
      </c>
      <c r="H116" s="113">
        <v>291</v>
      </c>
      <c r="I116" s="115"/>
      <c r="J116" s="113"/>
      <c r="K116" s="112">
        <v>67.87</v>
      </c>
      <c r="L116" s="113">
        <v>182</v>
      </c>
      <c r="M116" s="112">
        <v>23.99</v>
      </c>
      <c r="N116" s="113">
        <v>93</v>
      </c>
      <c r="O116" s="112">
        <v>16.170000000000002</v>
      </c>
      <c r="P116" s="113">
        <v>201</v>
      </c>
      <c r="Q116" s="115"/>
      <c r="R116" s="113"/>
      <c r="S116" s="112">
        <v>17.91</v>
      </c>
      <c r="T116" s="113">
        <v>133</v>
      </c>
      <c r="U116" s="116">
        <v>5.1087962962962962E-3</v>
      </c>
      <c r="V116" s="113">
        <v>32</v>
      </c>
      <c r="W116" s="117">
        <v>1713</v>
      </c>
      <c r="X116" s="106">
        <v>2014</v>
      </c>
      <c r="Y116" s="107">
        <f>IF(historie[[#This Row],[Ročník]]&lt;&gt;0,historie[[#This Row],[Rok]]-historie[[#This Row],[Ročník]],"")</f>
        <v>31</v>
      </c>
      <c r="Z116" s="107">
        <f>IF(AND(historie[[#This Row],[Ročník]]&lt;&gt;"",FLOOR(historie[[#This Row],[Rok]]-historie[[#This Row],[Ročník]],5)&gt;=35),FLOOR(historie[[#This Row],[Rok]]-historie[[#This Row],[Ročník]],5),0)</f>
        <v>0</v>
      </c>
      <c r="AA116" s="108">
        <f>IF(OR(historie[[#This Row],[100m]]&gt;b_1_m-k_1_m*měření,historie[[#This Row],[100m]]=""),0,ROUNDDOWN(a_1_m*(b_1_m-k_1_m*měření-historie[[#This Row],[100m]])^c_1_m,0))</f>
        <v>412</v>
      </c>
      <c r="AB116" s="108">
        <f>IF(OR(historie[[#This Row],[Dálka]]&lt;b_2_m,historie[[#This Row],[Dálka]]=""),0,ROUNDDOWN(a_2_m*(historie[[#This Row],[Dálka]]-b_2_m)^c_2_m,0))</f>
        <v>369</v>
      </c>
      <c r="AC116" s="108">
        <f>IF(OR(historie[[#This Row],[Koule]]&lt;b_3_m,historie[[#This Row],[Koule]]=""),0,ROUNDDOWN(a_3_m*(historie[[#This Row],[Koule]]-b_3_m)^c_3_m,0))</f>
        <v>291</v>
      </c>
      <c r="AD116" s="108">
        <f>IF(OR(historie[[#This Row],[Výška]]&lt;b_4_m,historie[[#This Row],[Výška]]=""),0,ROUNDDOWN(a_4_m*(historie[[#This Row],[Výška]]-b_4_m)^c_4_m,0))</f>
        <v>0</v>
      </c>
      <c r="AE116" s="108">
        <f>IF(OR(historie[[#This Row],[400m]]&gt;b_5_m-k_5_m*měření,historie[[#This Row],[400m]]=""),0,ROUNDDOWN(a_5_m*(b_5_m-k_5_m*měření-historie[[#This Row],[400m]])^c_5_m,0))</f>
        <v>182</v>
      </c>
      <c r="AF116" s="108">
        <f>IF(OR(historie[[#This Row],[Překážky]]&gt;b_6_m-k_6_m*měření,historie[[#This Row],[Překážky]]=""),0,ROUNDDOWN(a_6_m*(b_6_m-k_6_m*měření-historie[[#This Row],[Překážky]])^c_6_m,0))</f>
        <v>93</v>
      </c>
      <c r="AG116" s="108">
        <f>IF(OR(historie[[#This Row],[Disk]]&lt;b_7_m,historie[[#This Row],[Disk]]=""),0,ROUNDDOWN(a_7_m*(historie[[#This Row],[Disk]]-b_7_m)^c_7_m,0))</f>
        <v>201</v>
      </c>
      <c r="AH116" s="108">
        <f>IF(OR(historie[[#This Row],[Tyčka]]&lt;b_8_m,historie[[#This Row],[Tyčka]]=""),0,ROUNDDOWN(a_8_m*(historie[[#This Row],[Tyčka]]-b_8_m)^c_8_m,0))</f>
        <v>0</v>
      </c>
      <c r="AI116" s="108">
        <f>IF(OR(historie[[#This Row],[Oštěp]]&lt;b_9_m,historie[[#This Row],[Oštěp]]=""),0,ROUNDDOWN(a_9_m*(historie[[#This Row],[Oštěp]]-b_9_m)^c_9_m,0))</f>
        <v>133</v>
      </c>
      <c r="AJ116" s="108">
        <f>IF(OR(historie[[#This Row],[1500m]]*24*60*60&gt;b_10_m,historie[[#This Row],[1500m]]=""),0,ROUNDDOWN(a_10_m*(b_10_m-historie[[#This Row],[1500m]]*24*60*60)^c_10_m,0))</f>
        <v>32</v>
      </c>
      <c r="AK116" s="109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1713</v>
      </c>
      <c r="AL116" s="108">
        <f>IF(OR(historie[[#This Row],[100m]]&gt;b_1_m-k_1_m*měření,historie[[#This Row],[100m]]=""),0,ROUNDDOWN(a_1_m*(b_1_m-k_1_m*měření-CEILING(historie[[#This Row],[100m]]*VLOOKUP(historie[[#This Row],[Veteran]],Veteran,2,FALSE),0.01))^c_1_m,0))</f>
        <v>412</v>
      </c>
      <c r="AM116" s="108">
        <f>IF(OR(historie[[#This Row],[Dálka]]&lt;b_2_m,historie[[#This Row],[Dálka]]=""),0,ROUNDDOWN(a_2_m*(ROUND(historie[[#This Row],[Dálka]]*VLOOKUP(historie[[#This Row],[Veteran]],Veteran,3,FALSE),0)-b_2_m)^c_2_m,0))</f>
        <v>369</v>
      </c>
      <c r="AN116" s="108">
        <f>IF(OR(historie[[#This Row],[Koule]]&lt;b_3_m,historie[[#This Row],[Koule]]=""),0,ROUNDDOWN(a_3_m*(FLOOR(historie[[#This Row],[Koule]]*VLOOKUP(historie[[#This Row],[Veteran]],Veteran,4,FALSE),0.01)-b_3_m)^c_3_m,0))</f>
        <v>291</v>
      </c>
      <c r="AO116" s="108">
        <f>IF(OR(historie[[#This Row],[Výška]]&lt;b_4_m,historie[[#This Row],[Výška]]=""),0,ROUNDDOWN(a_4_m*(ROUND(historie[[#This Row],[Výška]]*VLOOKUP(historie[[#This Row],[Veteran]],Veteran,5,FALSE),0)-b_4_m)^c_4_m,0))</f>
        <v>0</v>
      </c>
      <c r="AP116" s="108">
        <f>IF(OR(historie[[#This Row],[400m]]&gt;b_5_m-k_5_m*měření,historie[[#This Row],[400m]]=""),0,ROUNDDOWN(a_5_m*(b_5_m-k_5_m*měření-CEILING(historie[[#This Row],[400m]]*VLOOKUP(historie[[#This Row],[Veteran]],Veteran,6,FALSE),0.01))^c_5_m,0))</f>
        <v>182</v>
      </c>
      <c r="AQ116" s="108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93</v>
      </c>
      <c r="AR116" s="108">
        <f>IF(OR(historie[[#This Row],[Disk]]&lt;b_7_m,historie[[#This Row],[Disk]]=""),0,ROUNDDOWN(a_7_m*(FLOOR(historie[[#This Row],[Disk]]*VLOOKUP(historie[[#This Row],[Veteran]],Veteran,8,FALSE),0.01)-b_7_m)^c_7_m,0))</f>
        <v>201</v>
      </c>
      <c r="AS116" s="108">
        <f>IF(OR(historie[[#This Row],[Tyčka]]&lt;b_8_m,historie[[#This Row],[Tyčka]]=""),0,ROUNDDOWN(a_8_m*(ROUND(historie[[#This Row],[Tyčka]]*VLOOKUP(historie[[#This Row],[Veteran]],Veteran,9,FALSE),0)-b_8_m)^c_8_m,0))</f>
        <v>0</v>
      </c>
      <c r="AT116" s="108">
        <f>IF(OR(historie[[#This Row],[Oštěp]]&lt;b_9_m,historie[[#This Row],[Oštěp]]=""),0,ROUNDDOWN(a_9_m*(FLOOR(historie[[#This Row],[Oštěp]]*VLOOKUP(historie[[#This Row],[Veteran]],Veteran,10,FALSE),0.01)-b_9_m)^c_9_m,0))</f>
        <v>133</v>
      </c>
      <c r="AU116" s="108">
        <f>IF(OR(historie[[#This Row],[1500m]]*24*60*60&gt;b_10_m,historie[[#This Row],[1500m]]=""),0,ROUNDDOWN(a_10_m*(b_10_m-historie[[#This Row],[1500m]]*VLOOKUP(historie[[#This Row],[Veteran]],Veteran,11,FALSE)*24*60*60)^c_10_m,0))</f>
        <v>32</v>
      </c>
      <c r="AV116" s="107">
        <f t="shared" si="1"/>
        <v>1713</v>
      </c>
      <c r="AW116" s="108">
        <f t="array" ref="AW116">MAX(IF(historie[[Jméno a příjmení]:[Jméno a příjmení]]=A116,historie[[100m_body_v]:[100m_body_v]]))
+MAX(IF(historie[[Jméno a příjmení]:[Jméno a příjmení]]=A116,historie[[dálka_body_v]:[dálka_body_v]]))
+MAX(IF(historie[[Jméno a příjmení]:[Jméno a příjmení]]=A116,historie[[koule_body_v]:[koule_body_v]]))
+MAX(IF(historie[[Jméno a příjmení]:[Jméno a příjmení]]=A116,historie[[výška_body_v]:[výška_body_v]]))
+MAX(IF(historie[[Jméno a příjmení]:[Jméno a příjmení]]=A116,historie[[400m_body_v]:[400m_body_v]]))
+MAX(IF(historie[[Jméno a příjmení]:[Jméno a příjmení]]=A116,historie[[překážky_body_v]:[překážky_body_v]]))
+MAX(IF(historie[[Jméno a příjmení]:[Jméno a příjmení]]=A116,historie[[disk_body_v]:[disk_body_v]]))
+MAX(IF(historie[[Jméno a příjmení]:[Jméno a příjmení]]=A116,historie[[tyčka_body_v]:[tyčka_body_v]]))
+MAX(IF(historie[[Jméno a příjmení]:[Jméno a příjmení]]=A116,historie[[oštěp_body_v]:[oštěp_body_v]]))
+MAX(IF(historie[[Jméno a příjmení]:[Jméno a příjmení]]=A116,historie[[1500m_body_v]:[1500m_body_v]]))</f>
        <v>1713</v>
      </c>
    </row>
    <row r="117" spans="1:49" ht="12" thickBot="1" x14ac:dyDescent="0.25">
      <c r="A117" s="56" t="s">
        <v>86</v>
      </c>
      <c r="B117" s="56"/>
      <c r="C117" s="57">
        <v>13.1</v>
      </c>
      <c r="D117" s="58">
        <v>451</v>
      </c>
      <c r="E117" s="59">
        <v>471</v>
      </c>
      <c r="F117" s="58">
        <v>328</v>
      </c>
      <c r="G117" s="57">
        <v>8.56</v>
      </c>
      <c r="H117" s="58">
        <v>400</v>
      </c>
      <c r="I117" s="59">
        <v>145</v>
      </c>
      <c r="J117" s="58">
        <v>352</v>
      </c>
      <c r="K117" s="57">
        <v>63</v>
      </c>
      <c r="L117" s="58">
        <v>317</v>
      </c>
      <c r="M117" s="57">
        <v>23.33</v>
      </c>
      <c r="N117" s="58">
        <v>134</v>
      </c>
      <c r="O117" s="57">
        <v>18.89</v>
      </c>
      <c r="P117" s="58">
        <v>251</v>
      </c>
      <c r="Q117" s="59">
        <v>200</v>
      </c>
      <c r="R117" s="58">
        <v>140</v>
      </c>
      <c r="S117" s="57">
        <v>32.32</v>
      </c>
      <c r="T117" s="58">
        <v>332</v>
      </c>
      <c r="U117" s="60"/>
      <c r="V117" s="58">
        <v>0</v>
      </c>
      <c r="W117" s="75">
        <v>2705</v>
      </c>
      <c r="X117" s="83">
        <v>1998</v>
      </c>
      <c r="Y117" s="77" t="str">
        <f>IF(historie[[#This Row],[Ročník]]&lt;&gt;0,historie[[#This Row],[Rok]]-historie[[#This Row],[Ročník]],"")</f>
        <v/>
      </c>
      <c r="Z117" s="80">
        <f>IF(AND(historie[[#This Row],[Ročník]]&lt;&gt;"",FLOOR(historie[[#This Row],[Rok]]-historie[[#This Row],[Ročník]],5)&gt;=35),FLOOR(historie[[#This Row],[Rok]]-historie[[#This Row],[Ročník]],5),0)</f>
        <v>0</v>
      </c>
      <c r="AA117" s="61">
        <f>IF(OR(historie[[#This Row],[100m]]&gt;b_1_m-k_1_m*měření,historie[[#This Row],[100m]]=""),0,ROUNDDOWN(a_1_m*(b_1_m-k_1_m*měření-historie[[#This Row],[100m]])^c_1_m,0))</f>
        <v>412</v>
      </c>
      <c r="AB117" s="61">
        <f>IF(OR(historie[[#This Row],[Dálka]]&lt;b_2_m,historie[[#This Row],[Dálka]]=""),0,ROUNDDOWN(a_2_m*(historie[[#This Row],[Dálka]]-b_2_m)^c_2_m,0))</f>
        <v>328</v>
      </c>
      <c r="AC117" s="61">
        <f>IF(OR(historie[[#This Row],[Koule]]&lt;b_3_m,historie[[#This Row],[Koule]]=""),0,ROUNDDOWN(a_3_m*(historie[[#This Row],[Koule]]-b_3_m)^c_3_m,0))</f>
        <v>400</v>
      </c>
      <c r="AD117" s="61">
        <f>IF(OR(historie[[#This Row],[Výška]]&lt;b_4_m,historie[[#This Row],[Výška]]=""),0,ROUNDDOWN(a_4_m*(historie[[#This Row],[Výška]]-b_4_m)^c_4_m,0))</f>
        <v>352</v>
      </c>
      <c r="AE117" s="61">
        <f>IF(OR(historie[[#This Row],[400m]]&gt;b_5_m-k_5_m*měření,historie[[#This Row],[400m]]=""),0,ROUNDDOWN(a_5_m*(b_5_m-k_5_m*měření-historie[[#This Row],[400m]])^c_5_m,0))</f>
        <v>313</v>
      </c>
      <c r="AF117" s="61">
        <f>IF(OR(historie[[#This Row],[Překážky]]&gt;b_6_m-k_6_m*měření,historie[[#This Row],[Překážky]]=""),0,ROUNDDOWN(a_6_m*(b_6_m-k_6_m*měření-historie[[#This Row],[Překážky]])^c_6_m,0))</f>
        <v>122</v>
      </c>
      <c r="AG117" s="61">
        <f>IF(OR(historie[[#This Row],[Disk]]&lt;b_7_m,historie[[#This Row],[Disk]]=""),0,ROUNDDOWN(a_7_m*(historie[[#This Row],[Disk]]-b_7_m)^c_7_m,0))</f>
        <v>251</v>
      </c>
      <c r="AH117" s="61">
        <f>IF(OR(historie[[#This Row],[Tyčka]]&lt;b_8_m,historie[[#This Row],[Tyčka]]=""),0,ROUNDDOWN(a_8_m*(historie[[#This Row],[Tyčka]]-b_8_m)^c_8_m,0))</f>
        <v>140</v>
      </c>
      <c r="AI117" s="61">
        <f>IF(OR(historie[[#This Row],[Oštěp]]&lt;b_9_m,historie[[#This Row],[Oštěp]]=""),0,ROUNDDOWN(a_9_m*(historie[[#This Row],[Oštěp]]-b_9_m)^c_9_m,0))</f>
        <v>332</v>
      </c>
      <c r="AJ117" s="61">
        <f>IF(OR(historie[[#This Row],[1500m]]*24*60*60&gt;b_10_m,historie[[#This Row],[1500m]]=""),0,ROUNDDOWN(a_10_m*(b_10_m-historie[[#This Row],[1500m]]*24*60*60)^c_10_m,0))</f>
        <v>0</v>
      </c>
      <c r="AK11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2650</v>
      </c>
      <c r="AL11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412</v>
      </c>
      <c r="AM117" s="61">
        <f>IF(OR(historie[[#This Row],[Dálka]]&lt;b_2_m,historie[[#This Row],[Dálka]]=""),0,ROUNDDOWN(a_2_m*(ROUND(historie[[#This Row],[Dálka]]*VLOOKUP(historie[[#This Row],[Veteran]],Veteran,3,FALSE),0)-b_2_m)^c_2_m,0))</f>
        <v>328</v>
      </c>
      <c r="AN117" s="61">
        <f>IF(OR(historie[[#This Row],[Koule]]&lt;b_3_m,historie[[#This Row],[Koule]]=""),0,ROUNDDOWN(a_3_m*(FLOOR(historie[[#This Row],[Koule]]*VLOOKUP(historie[[#This Row],[Veteran]],Veteran,4,FALSE),0.01)-b_3_m)^c_3_m,0))</f>
        <v>400</v>
      </c>
      <c r="AO117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11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313</v>
      </c>
      <c r="AQ11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122</v>
      </c>
      <c r="AR117" s="61">
        <f>IF(OR(historie[[#This Row],[Disk]]&lt;b_7_m,historie[[#This Row],[Disk]]=""),0,ROUNDDOWN(a_7_m*(FLOOR(historie[[#This Row],[Disk]]*VLOOKUP(historie[[#This Row],[Veteran]],Veteran,8,FALSE),0.01)-b_7_m)^c_7_m,0))</f>
        <v>251</v>
      </c>
      <c r="AS117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117" s="61">
        <f>IF(OR(historie[[#This Row],[Oštěp]]&lt;b_9_m,historie[[#This Row],[Oštěp]]=""),0,ROUNDDOWN(a_9_m*(FLOOR(historie[[#This Row],[Oštěp]]*VLOOKUP(historie[[#This Row],[Veteran]],Veteran,10,FALSE),0.01)-b_9_m)^c_9_m,0))</f>
        <v>332</v>
      </c>
      <c r="AU117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17" s="80">
        <f t="shared" si="1"/>
        <v>2650</v>
      </c>
      <c r="AW117" s="62">
        <f t="array" ref="AW117">MAX(IF(historie[[Jméno a příjmení]:[Jméno a příjmení]]=A117,historie[[100m_body_v]:[100m_body_v]]))
+MAX(IF(historie[[Jméno a příjmení]:[Jméno a příjmení]]=A117,historie[[dálka_body_v]:[dálka_body_v]]))
+MAX(IF(historie[[Jméno a příjmení]:[Jméno a příjmení]]=A117,historie[[koule_body_v]:[koule_body_v]]))
+MAX(IF(historie[[Jméno a příjmení]:[Jméno a příjmení]]=A117,historie[[výška_body_v]:[výška_body_v]]))
+MAX(IF(historie[[Jméno a příjmení]:[Jméno a příjmení]]=A117,historie[[400m_body_v]:[400m_body_v]]))
+MAX(IF(historie[[Jméno a příjmení]:[Jméno a příjmení]]=A117,historie[[překážky_body_v]:[překážky_body_v]]))
+MAX(IF(historie[[Jméno a příjmení]:[Jméno a příjmení]]=A117,historie[[disk_body_v]:[disk_body_v]]))
+MAX(IF(historie[[Jméno a příjmení]:[Jméno a příjmení]]=A117,historie[[tyčka_body_v]:[tyčka_body_v]]))
+MAX(IF(historie[[Jméno a příjmení]:[Jméno a příjmení]]=A117,historie[[oštěp_body_v]:[oštěp_body_v]]))
+MAX(IF(historie[[Jméno a příjmení]:[Jméno a příjmení]]=A117,historie[[1500m_body_v]:[1500m_body_v]]))</f>
        <v>3422</v>
      </c>
    </row>
    <row r="118" spans="1:49" x14ac:dyDescent="0.2">
      <c r="A118" s="56" t="s">
        <v>86</v>
      </c>
      <c r="B118" s="56"/>
      <c r="C118" s="57">
        <v>13.4</v>
      </c>
      <c r="D118" s="58">
        <v>365</v>
      </c>
      <c r="E118" s="59">
        <v>513</v>
      </c>
      <c r="F118" s="58">
        <v>407</v>
      </c>
      <c r="G118" s="57">
        <v>9.14</v>
      </c>
      <c r="H118" s="58">
        <v>434</v>
      </c>
      <c r="I118" s="59">
        <v>165</v>
      </c>
      <c r="J118" s="58">
        <v>504</v>
      </c>
      <c r="K118" s="57">
        <v>63.1</v>
      </c>
      <c r="L118" s="58">
        <v>310</v>
      </c>
      <c r="M118" s="57">
        <v>21.2</v>
      </c>
      <c r="N118" s="58">
        <v>244</v>
      </c>
      <c r="O118" s="57">
        <v>17.03</v>
      </c>
      <c r="P118" s="58">
        <v>217</v>
      </c>
      <c r="Q118" s="59">
        <v>190</v>
      </c>
      <c r="R118" s="58">
        <v>121</v>
      </c>
      <c r="S118" s="57">
        <v>29.22</v>
      </c>
      <c r="T118" s="58">
        <v>289</v>
      </c>
      <c r="U118" s="60">
        <v>3.8541666666666668E-3</v>
      </c>
      <c r="V118" s="58">
        <v>385</v>
      </c>
      <c r="W118" s="58">
        <v>3276</v>
      </c>
      <c r="X118" s="83">
        <v>1996</v>
      </c>
      <c r="Y118" s="77" t="str">
        <f>IF(historie[[#This Row],[Ročník]]&lt;&gt;0,historie[[#This Row],[Rok]]-historie[[#This Row],[Ročník]],"")</f>
        <v/>
      </c>
      <c r="Z118" s="80">
        <f>IF(AND(historie[[#This Row],[Ročník]]&lt;&gt;"",FLOOR(historie[[#This Row],[Rok]]-historie[[#This Row],[Ročník]],5)&gt;=35),FLOOR(historie[[#This Row],[Rok]]-historie[[#This Row],[Ročník]],5),0)</f>
        <v>0</v>
      </c>
      <c r="AA118" s="61">
        <f>IF(OR(historie[[#This Row],[100m]]&gt;b_1_m-k_1_m*měření,historie[[#This Row],[100m]]=""),0,ROUNDDOWN(a_1_m*(b_1_m-k_1_m*měření-historie[[#This Row],[100m]])^c_1_m,0))</f>
        <v>365</v>
      </c>
      <c r="AB118" s="61">
        <f>IF(OR(historie[[#This Row],[Dálka]]&lt;b_2_m,historie[[#This Row],[Dálka]]=""),0,ROUNDDOWN(a_2_m*(historie[[#This Row],[Dálka]]-b_2_m)^c_2_m,0))</f>
        <v>407</v>
      </c>
      <c r="AC118" s="61">
        <f>IF(OR(historie[[#This Row],[Koule]]&lt;b_3_m,historie[[#This Row],[Koule]]=""),0,ROUNDDOWN(a_3_m*(historie[[#This Row],[Koule]]-b_3_m)^c_3_m,0))</f>
        <v>434</v>
      </c>
      <c r="AD118" s="61">
        <f>IF(OR(historie[[#This Row],[Výška]]&lt;b_4_m,historie[[#This Row],[Výška]]=""),0,ROUNDDOWN(a_4_m*(historie[[#This Row],[Výška]]-b_4_m)^c_4_m,0))</f>
        <v>504</v>
      </c>
      <c r="AE118" s="61">
        <f>IF(OR(historie[[#This Row],[400m]]&gt;b_5_m-k_5_m*měření,historie[[#This Row],[400m]]=""),0,ROUNDDOWN(a_5_m*(b_5_m-k_5_m*měření-historie[[#This Row],[400m]])^c_5_m,0))</f>
        <v>310</v>
      </c>
      <c r="AF118" s="61">
        <f>IF(OR(historie[[#This Row],[Překážky]]&gt;b_6_m-k_6_m*měření,historie[[#This Row],[Překážky]]=""),0,ROUNDDOWN(a_6_m*(b_6_m-k_6_m*měření-historie[[#This Row],[Překážky]])^c_6_m,0))</f>
        <v>244</v>
      </c>
      <c r="AG118" s="61">
        <f>IF(OR(historie[[#This Row],[Disk]]&lt;b_7_m,historie[[#This Row],[Disk]]=""),0,ROUNDDOWN(a_7_m*(historie[[#This Row],[Disk]]-b_7_m)^c_7_m,0))</f>
        <v>217</v>
      </c>
      <c r="AH118" s="61">
        <f>IF(OR(historie[[#This Row],[Tyčka]]&lt;b_8_m,historie[[#This Row],[Tyčka]]=""),0,ROUNDDOWN(a_8_m*(historie[[#This Row],[Tyčka]]-b_8_m)^c_8_m,0))</f>
        <v>121</v>
      </c>
      <c r="AI118" s="61">
        <f>IF(OR(historie[[#This Row],[Oštěp]]&lt;b_9_m,historie[[#This Row],[Oštěp]]=""),0,ROUNDDOWN(a_9_m*(historie[[#This Row],[Oštěp]]-b_9_m)^c_9_m,0))</f>
        <v>288</v>
      </c>
      <c r="AJ118" s="61">
        <f>IF(OR(historie[[#This Row],[1500m]]*24*60*60&gt;b_10_m,historie[[#This Row],[1500m]]=""),0,ROUNDDOWN(a_10_m*(b_10_m-historie[[#This Row],[1500m]]*24*60*60)^c_10_m,0))</f>
        <v>385</v>
      </c>
      <c r="AK11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3275</v>
      </c>
      <c r="AL11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365</v>
      </c>
      <c r="AM118" s="61">
        <f>IF(OR(historie[[#This Row],[Dálka]]&lt;b_2_m,historie[[#This Row],[Dálka]]=""),0,ROUNDDOWN(a_2_m*(ROUND(historie[[#This Row],[Dálka]]*VLOOKUP(historie[[#This Row],[Veteran]],Veteran,3,FALSE),0)-b_2_m)^c_2_m,0))</f>
        <v>407</v>
      </c>
      <c r="AN118" s="61">
        <f>IF(OR(historie[[#This Row],[Koule]]&lt;b_3_m,historie[[#This Row],[Koule]]=""),0,ROUNDDOWN(a_3_m*(FLOOR(historie[[#This Row],[Koule]]*VLOOKUP(historie[[#This Row],[Veteran]],Veteran,4,FALSE),0.01)-b_3_m)^c_3_m,0))</f>
        <v>434</v>
      </c>
      <c r="AO118" s="61">
        <f>IF(OR(historie[[#This Row],[Výška]]&lt;b_4_m,historie[[#This Row],[Výška]]=""),0,ROUNDDOWN(a_4_m*(ROUND(historie[[#This Row],[Výška]]*VLOOKUP(historie[[#This Row],[Veteran]],Veteran,5,FALSE),0)-b_4_m)^c_4_m,0))</f>
        <v>504</v>
      </c>
      <c r="AP11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310</v>
      </c>
      <c r="AQ11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244</v>
      </c>
      <c r="AR118" s="61">
        <f>IF(OR(historie[[#This Row],[Disk]]&lt;b_7_m,historie[[#This Row],[Disk]]=""),0,ROUNDDOWN(a_7_m*(FLOOR(historie[[#This Row],[Disk]]*VLOOKUP(historie[[#This Row],[Veteran]],Veteran,8,FALSE),0.01)-b_7_m)^c_7_m,0))</f>
        <v>217</v>
      </c>
      <c r="AS118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118" s="61">
        <f>IF(OR(historie[[#This Row],[Oštěp]]&lt;b_9_m,historie[[#This Row],[Oštěp]]=""),0,ROUNDDOWN(a_9_m*(FLOOR(historie[[#This Row],[Oštěp]]*VLOOKUP(historie[[#This Row],[Veteran]],Veteran,10,FALSE),0.01)-b_9_m)^c_9_m,0))</f>
        <v>288</v>
      </c>
      <c r="AU118" s="61">
        <f>IF(OR(historie[[#This Row],[1500m]]*24*60*60&gt;b_10_m,historie[[#This Row],[1500m]]=""),0,ROUNDDOWN(a_10_m*(b_10_m-historie[[#This Row],[1500m]]*VLOOKUP(historie[[#This Row],[Veteran]],Veteran,11,FALSE)*24*60*60)^c_10_m,0))</f>
        <v>385</v>
      </c>
      <c r="AV118" s="80">
        <f t="shared" si="1"/>
        <v>3275</v>
      </c>
      <c r="AW118" s="62">
        <f t="array" ref="AW118">MAX(IF(historie[[Jméno a příjmení]:[Jméno a příjmení]]=A118,historie[[100m_body_v]:[100m_body_v]]))
+MAX(IF(historie[[Jméno a příjmení]:[Jméno a příjmení]]=A118,historie[[dálka_body_v]:[dálka_body_v]]))
+MAX(IF(historie[[Jméno a příjmení]:[Jméno a příjmení]]=A118,historie[[koule_body_v]:[koule_body_v]]))
+MAX(IF(historie[[Jméno a příjmení]:[Jméno a příjmení]]=A118,historie[[výška_body_v]:[výška_body_v]]))
+MAX(IF(historie[[Jméno a příjmení]:[Jméno a příjmení]]=A118,historie[[400m_body_v]:[400m_body_v]]))
+MAX(IF(historie[[Jméno a příjmení]:[Jméno a příjmení]]=A118,historie[[překážky_body_v]:[překážky_body_v]]))
+MAX(IF(historie[[Jméno a příjmení]:[Jméno a příjmení]]=A118,historie[[disk_body_v]:[disk_body_v]]))
+MAX(IF(historie[[Jméno a příjmení]:[Jméno a příjmení]]=A118,historie[[tyčka_body_v]:[tyčka_body_v]]))
+MAX(IF(historie[[Jméno a příjmení]:[Jméno a příjmení]]=A118,historie[[oštěp_body_v]:[oštěp_body_v]]))
+MAX(IF(historie[[Jméno a příjmení]:[Jméno a příjmení]]=A118,historie[[1500m_body_v]:[1500m_body_v]]))</f>
        <v>3422</v>
      </c>
    </row>
    <row r="119" spans="1:49" x14ac:dyDescent="0.2">
      <c r="A119" s="56" t="s">
        <v>90</v>
      </c>
      <c r="B119" s="56">
        <v>1970</v>
      </c>
      <c r="C119" s="57">
        <v>13.67</v>
      </c>
      <c r="D119" s="58">
        <v>321</v>
      </c>
      <c r="E119" s="59">
        <v>427</v>
      </c>
      <c r="F119" s="58">
        <v>250</v>
      </c>
      <c r="G119" s="57">
        <v>8.66</v>
      </c>
      <c r="H119" s="58">
        <v>406</v>
      </c>
      <c r="I119" s="59">
        <v>135</v>
      </c>
      <c r="J119" s="58">
        <v>283</v>
      </c>
      <c r="K119" s="57">
        <v>65.83</v>
      </c>
      <c r="L119" s="58">
        <v>231</v>
      </c>
      <c r="M119" s="57"/>
      <c r="N119" s="58">
        <v>0</v>
      </c>
      <c r="O119" s="57">
        <v>21.73</v>
      </c>
      <c r="P119" s="58">
        <v>304</v>
      </c>
      <c r="Q119" s="59">
        <v>200</v>
      </c>
      <c r="R119" s="58">
        <v>140</v>
      </c>
      <c r="S119" s="57">
        <v>27.69</v>
      </c>
      <c r="T119" s="58">
        <v>267</v>
      </c>
      <c r="U119" s="60">
        <v>3.8425925925925923E-3</v>
      </c>
      <c r="V119" s="58">
        <v>390</v>
      </c>
      <c r="W119" s="58">
        <v>2592</v>
      </c>
      <c r="X119" s="83">
        <v>2004</v>
      </c>
      <c r="Y119" s="77">
        <f>IF(historie[[#This Row],[Ročník]]&lt;&gt;0,historie[[#This Row],[Rok]]-historie[[#This Row],[Ročník]],"")</f>
        <v>34</v>
      </c>
      <c r="Z119" s="80">
        <f>IF(AND(historie[[#This Row],[Ročník]]&lt;&gt;"",FLOOR(historie[[#This Row],[Rok]]-historie[[#This Row],[Ročník]],5)&gt;=35),FLOOR(historie[[#This Row],[Rok]]-historie[[#This Row],[Ročník]],5),0)</f>
        <v>0</v>
      </c>
      <c r="AA119" s="61">
        <f>IF(OR(historie[[#This Row],[100m]]&gt;b_1_m-k_1_m*měření,historie[[#This Row],[100m]]=""),0,ROUNDDOWN(a_1_m*(b_1_m-k_1_m*měření-historie[[#This Row],[100m]])^c_1_m,0))</f>
        <v>325</v>
      </c>
      <c r="AB119" s="61">
        <f>IF(OR(historie[[#This Row],[Dálka]]&lt;b_2_m,historie[[#This Row],[Dálka]]=""),0,ROUNDDOWN(a_2_m*(historie[[#This Row],[Dálka]]-b_2_m)^c_2_m,0))</f>
        <v>250</v>
      </c>
      <c r="AC119" s="61">
        <f>IF(OR(historie[[#This Row],[Koule]]&lt;b_3_m,historie[[#This Row],[Koule]]=""),0,ROUNDDOWN(a_3_m*(historie[[#This Row],[Koule]]-b_3_m)^c_3_m,0))</f>
        <v>406</v>
      </c>
      <c r="AD119" s="61">
        <f>IF(OR(historie[[#This Row],[Výška]]&lt;b_4_m,historie[[#This Row],[Výška]]=""),0,ROUNDDOWN(a_4_m*(historie[[#This Row],[Výška]]-b_4_m)^c_4_m,0))</f>
        <v>283</v>
      </c>
      <c r="AE119" s="61">
        <f>IF(OR(historie[[#This Row],[400m]]&gt;b_5_m-k_5_m*měření,historie[[#This Row],[400m]]=""),0,ROUNDDOWN(a_5_m*(b_5_m-k_5_m*měření-historie[[#This Row],[400m]])^c_5_m,0))</f>
        <v>233</v>
      </c>
      <c r="AF119" s="61">
        <f>IF(OR(historie[[#This Row],[Překážky]]&gt;b_6_m-k_6_m*měření,historie[[#This Row],[Překážky]]=""),0,ROUNDDOWN(a_6_m*(b_6_m-k_6_m*měření-historie[[#This Row],[Překážky]])^c_6_m,0))</f>
        <v>0</v>
      </c>
      <c r="AG119" s="61">
        <f>IF(OR(historie[[#This Row],[Disk]]&lt;b_7_m,historie[[#This Row],[Disk]]=""),0,ROUNDDOWN(a_7_m*(historie[[#This Row],[Disk]]-b_7_m)^c_7_m,0))</f>
        <v>305</v>
      </c>
      <c r="AH119" s="61">
        <f>IF(OR(historie[[#This Row],[Tyčka]]&lt;b_8_m,historie[[#This Row],[Tyčka]]=""),0,ROUNDDOWN(a_8_m*(historie[[#This Row],[Tyčka]]-b_8_m)^c_8_m,0))</f>
        <v>140</v>
      </c>
      <c r="AI119" s="61">
        <f>IF(OR(historie[[#This Row],[Oštěp]]&lt;b_9_m,historie[[#This Row],[Oštěp]]=""),0,ROUNDDOWN(a_9_m*(historie[[#This Row],[Oštěp]]-b_9_m)^c_9_m,0))</f>
        <v>267</v>
      </c>
      <c r="AJ119" s="61">
        <f>IF(OR(historie[[#This Row],[1500m]]*24*60*60&gt;b_10_m,historie[[#This Row],[1500m]]=""),0,ROUNDDOWN(a_10_m*(b_10_m-historie[[#This Row],[1500m]]*24*60*60)^c_10_m,0))</f>
        <v>390</v>
      </c>
      <c r="AK11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2599</v>
      </c>
      <c r="AL11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325</v>
      </c>
      <c r="AM119" s="61">
        <f>IF(OR(historie[[#This Row],[Dálka]]&lt;b_2_m,historie[[#This Row],[Dálka]]=""),0,ROUNDDOWN(a_2_m*(ROUND(historie[[#This Row],[Dálka]]*VLOOKUP(historie[[#This Row],[Veteran]],Veteran,3,FALSE),0)-b_2_m)^c_2_m,0))</f>
        <v>250</v>
      </c>
      <c r="AN119" s="61">
        <f>IF(OR(historie[[#This Row],[Koule]]&lt;b_3_m,historie[[#This Row],[Koule]]=""),0,ROUNDDOWN(a_3_m*(FLOOR(historie[[#This Row],[Koule]]*VLOOKUP(historie[[#This Row],[Veteran]],Veteran,4,FALSE),0.01)-b_3_m)^c_3_m,0))</f>
        <v>406</v>
      </c>
      <c r="AO119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1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233</v>
      </c>
      <c r="AQ11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19" s="61">
        <f>IF(OR(historie[[#This Row],[Disk]]&lt;b_7_m,historie[[#This Row],[Disk]]=""),0,ROUNDDOWN(a_7_m*(FLOOR(historie[[#This Row],[Disk]]*VLOOKUP(historie[[#This Row],[Veteran]],Veteran,8,FALSE),0.01)-b_7_m)^c_7_m,0))</f>
        <v>305</v>
      </c>
      <c r="AS119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119" s="61">
        <f>IF(OR(historie[[#This Row],[Oštěp]]&lt;b_9_m,historie[[#This Row],[Oštěp]]=""),0,ROUNDDOWN(a_9_m*(FLOOR(historie[[#This Row],[Oštěp]]*VLOOKUP(historie[[#This Row],[Veteran]],Veteran,10,FALSE),0.01)-b_9_m)^c_9_m,0))</f>
        <v>267</v>
      </c>
      <c r="AU119" s="61">
        <f>IF(OR(historie[[#This Row],[1500m]]*24*60*60&gt;b_10_m,historie[[#This Row],[1500m]]=""),0,ROUNDDOWN(a_10_m*(b_10_m-historie[[#This Row],[1500m]]*VLOOKUP(historie[[#This Row],[Veteran]],Veteran,11,FALSE)*24*60*60)^c_10_m,0))</f>
        <v>390</v>
      </c>
      <c r="AV119" s="80">
        <f t="shared" si="1"/>
        <v>2599</v>
      </c>
      <c r="AW119" s="62">
        <f t="array" ref="AW119">MAX(IF(historie[[Jméno a příjmení]:[Jméno a příjmení]]=A119,historie[[100m_body_v]:[100m_body_v]]))
+MAX(IF(historie[[Jméno a příjmení]:[Jméno a příjmení]]=A119,historie[[dálka_body_v]:[dálka_body_v]]))
+MAX(IF(historie[[Jméno a příjmení]:[Jméno a příjmení]]=A119,historie[[koule_body_v]:[koule_body_v]]))
+MAX(IF(historie[[Jméno a příjmení]:[Jméno a příjmení]]=A119,historie[[výška_body_v]:[výška_body_v]]))
+MAX(IF(historie[[Jméno a příjmení]:[Jméno a příjmení]]=A119,historie[[400m_body_v]:[400m_body_v]]))
+MAX(IF(historie[[Jméno a příjmení]:[Jméno a příjmení]]=A119,historie[[překážky_body_v]:[překážky_body_v]]))
+MAX(IF(historie[[Jméno a příjmení]:[Jméno a příjmení]]=A119,historie[[disk_body_v]:[disk_body_v]]))
+MAX(IF(historie[[Jméno a příjmení]:[Jméno a příjmení]]=A119,historie[[tyčka_body_v]:[tyčka_body_v]]))
+MAX(IF(historie[[Jméno a příjmení]:[Jméno a příjmení]]=A119,historie[[oštěp_body_v]:[oštěp_body_v]]))
+MAX(IF(historie[[Jméno a příjmení]:[Jméno a příjmení]]=A119,historie[[1500m_body_v]:[1500m_body_v]]))</f>
        <v>3255</v>
      </c>
    </row>
    <row r="120" spans="1:49" x14ac:dyDescent="0.2">
      <c r="A120" s="56" t="s">
        <v>90</v>
      </c>
      <c r="B120" s="56">
        <v>1970</v>
      </c>
      <c r="C120" s="57">
        <v>13.78</v>
      </c>
      <c r="D120" s="58">
        <v>309</v>
      </c>
      <c r="E120" s="59">
        <v>452</v>
      </c>
      <c r="F120" s="58">
        <v>294</v>
      </c>
      <c r="G120" s="57">
        <v>8.94</v>
      </c>
      <c r="H120" s="58">
        <v>422</v>
      </c>
      <c r="I120" s="59">
        <v>135</v>
      </c>
      <c r="J120" s="58">
        <v>283</v>
      </c>
      <c r="K120" s="57">
        <v>66.3</v>
      </c>
      <c r="L120" s="58">
        <v>221</v>
      </c>
      <c r="M120" s="57"/>
      <c r="N120" s="58">
        <v>0</v>
      </c>
      <c r="O120" s="57">
        <v>16.96</v>
      </c>
      <c r="P120" s="58">
        <v>216</v>
      </c>
      <c r="Q120" s="59">
        <v>180</v>
      </c>
      <c r="R120" s="58">
        <v>103</v>
      </c>
      <c r="S120" s="57">
        <v>26</v>
      </c>
      <c r="T120" s="58">
        <v>243</v>
      </c>
      <c r="U120" s="60"/>
      <c r="V120" s="58">
        <v>0</v>
      </c>
      <c r="W120" s="58">
        <v>2091</v>
      </c>
      <c r="X120" s="83">
        <v>2003</v>
      </c>
      <c r="Y120" s="77">
        <f>IF(historie[[#This Row],[Ročník]]&lt;&gt;0,historie[[#This Row],[Rok]]-historie[[#This Row],[Ročník]],"")</f>
        <v>33</v>
      </c>
      <c r="Z120" s="80">
        <f>IF(AND(historie[[#This Row],[Ročník]]&lt;&gt;"",FLOOR(historie[[#This Row],[Rok]]-historie[[#This Row],[Ročník]],5)&gt;=35),FLOOR(historie[[#This Row],[Rok]]-historie[[#This Row],[Ročník]],5),0)</f>
        <v>0</v>
      </c>
      <c r="AA120" s="61">
        <f>IF(OR(historie[[#This Row],[100m]]&gt;b_1_m-k_1_m*měření,historie[[#This Row],[100m]]=""),0,ROUNDDOWN(a_1_m*(b_1_m-k_1_m*měření-historie[[#This Row],[100m]])^c_1_m,0))</f>
        <v>309</v>
      </c>
      <c r="AB120" s="61">
        <f>IF(OR(historie[[#This Row],[Dálka]]&lt;b_2_m,historie[[#This Row],[Dálka]]=""),0,ROUNDDOWN(a_2_m*(historie[[#This Row],[Dálka]]-b_2_m)^c_2_m,0))</f>
        <v>294</v>
      </c>
      <c r="AC120" s="61">
        <f>IF(OR(historie[[#This Row],[Koule]]&lt;b_3_m,historie[[#This Row],[Koule]]=""),0,ROUNDDOWN(a_3_m*(historie[[#This Row],[Koule]]-b_3_m)^c_3_m,0))</f>
        <v>422</v>
      </c>
      <c r="AD120" s="61">
        <f>IF(OR(historie[[#This Row],[Výška]]&lt;b_4_m,historie[[#This Row],[Výška]]=""),0,ROUNDDOWN(a_4_m*(historie[[#This Row],[Výška]]-b_4_m)^c_4_m,0))</f>
        <v>283</v>
      </c>
      <c r="AE120" s="61">
        <f>IF(OR(historie[[#This Row],[400m]]&gt;b_5_m-k_5_m*měření,historie[[#This Row],[400m]]=""),0,ROUNDDOWN(a_5_m*(b_5_m-k_5_m*měření-historie[[#This Row],[400m]])^c_5_m,0))</f>
        <v>221</v>
      </c>
      <c r="AF120" s="61">
        <f>IF(OR(historie[[#This Row],[Překážky]]&gt;b_6_m-k_6_m*měření,historie[[#This Row],[Překážky]]=""),0,ROUNDDOWN(a_6_m*(b_6_m-k_6_m*měření-historie[[#This Row],[Překážky]])^c_6_m,0))</f>
        <v>0</v>
      </c>
      <c r="AG120" s="61">
        <f>IF(OR(historie[[#This Row],[Disk]]&lt;b_7_m,historie[[#This Row],[Disk]]=""),0,ROUNDDOWN(a_7_m*(historie[[#This Row],[Disk]]-b_7_m)^c_7_m,0))</f>
        <v>216</v>
      </c>
      <c r="AH120" s="61">
        <f>IF(OR(historie[[#This Row],[Tyčka]]&lt;b_8_m,historie[[#This Row],[Tyčka]]=""),0,ROUNDDOWN(a_8_m*(historie[[#This Row],[Tyčka]]-b_8_m)^c_8_m,0))</f>
        <v>103</v>
      </c>
      <c r="AI120" s="61">
        <f>IF(OR(historie[[#This Row],[Oštěp]]&lt;b_9_m,historie[[#This Row],[Oštěp]]=""),0,ROUNDDOWN(a_9_m*(historie[[#This Row],[Oštěp]]-b_9_m)^c_9_m,0))</f>
        <v>243</v>
      </c>
      <c r="AJ120" s="61">
        <f>IF(OR(historie[[#This Row],[1500m]]*24*60*60&gt;b_10_m,historie[[#This Row],[1500m]]=""),0,ROUNDDOWN(a_10_m*(b_10_m-historie[[#This Row],[1500m]]*24*60*60)^c_10_m,0))</f>
        <v>0</v>
      </c>
      <c r="AK12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2091</v>
      </c>
      <c r="AL12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309</v>
      </c>
      <c r="AM120" s="61">
        <f>IF(OR(historie[[#This Row],[Dálka]]&lt;b_2_m,historie[[#This Row],[Dálka]]=""),0,ROUNDDOWN(a_2_m*(ROUND(historie[[#This Row],[Dálka]]*VLOOKUP(historie[[#This Row],[Veteran]],Veteran,3,FALSE),0)-b_2_m)^c_2_m,0))</f>
        <v>294</v>
      </c>
      <c r="AN120" s="61">
        <f>IF(OR(historie[[#This Row],[Koule]]&lt;b_3_m,historie[[#This Row],[Koule]]=""),0,ROUNDDOWN(a_3_m*(FLOOR(historie[[#This Row],[Koule]]*VLOOKUP(historie[[#This Row],[Veteran]],Veteran,4,FALSE),0.01)-b_3_m)^c_3_m,0))</f>
        <v>422</v>
      </c>
      <c r="AO120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2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221</v>
      </c>
      <c r="AQ12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20" s="61">
        <f>IF(OR(historie[[#This Row],[Disk]]&lt;b_7_m,historie[[#This Row],[Disk]]=""),0,ROUNDDOWN(a_7_m*(FLOOR(historie[[#This Row],[Disk]]*VLOOKUP(historie[[#This Row],[Veteran]],Veteran,8,FALSE),0.01)-b_7_m)^c_7_m,0))</f>
        <v>216</v>
      </c>
      <c r="AS120" s="61">
        <f>IF(OR(historie[[#This Row],[Tyčka]]&lt;b_8_m,historie[[#This Row],[Tyčka]]=""),0,ROUNDDOWN(a_8_m*(ROUND(historie[[#This Row],[Tyčka]]*VLOOKUP(historie[[#This Row],[Veteran]],Veteran,9,FALSE),0)-b_8_m)^c_8_m,0))</f>
        <v>103</v>
      </c>
      <c r="AT120" s="61">
        <f>IF(OR(historie[[#This Row],[Oštěp]]&lt;b_9_m,historie[[#This Row],[Oštěp]]=""),0,ROUNDDOWN(a_9_m*(FLOOR(historie[[#This Row],[Oštěp]]*VLOOKUP(historie[[#This Row],[Veteran]],Veteran,10,FALSE),0.01)-b_9_m)^c_9_m,0))</f>
        <v>243</v>
      </c>
      <c r="AU120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20" s="80">
        <f t="shared" si="1"/>
        <v>2091</v>
      </c>
      <c r="AW120" s="62">
        <f t="array" ref="AW120">MAX(IF(historie[[Jméno a příjmení]:[Jméno a příjmení]]=A120,historie[[100m_body_v]:[100m_body_v]]))
+MAX(IF(historie[[Jméno a příjmení]:[Jméno a příjmení]]=A120,historie[[dálka_body_v]:[dálka_body_v]]))
+MAX(IF(historie[[Jméno a příjmení]:[Jméno a příjmení]]=A120,historie[[koule_body_v]:[koule_body_v]]))
+MAX(IF(historie[[Jméno a příjmení]:[Jméno a příjmení]]=A120,historie[[výška_body_v]:[výška_body_v]]))
+MAX(IF(historie[[Jméno a příjmení]:[Jméno a příjmení]]=A120,historie[[400m_body_v]:[400m_body_v]]))
+MAX(IF(historie[[Jméno a příjmení]:[Jméno a příjmení]]=A120,historie[[překážky_body_v]:[překážky_body_v]]))
+MAX(IF(historie[[Jméno a příjmení]:[Jméno a příjmení]]=A120,historie[[disk_body_v]:[disk_body_v]]))
+MAX(IF(historie[[Jméno a příjmení]:[Jméno a příjmení]]=A120,historie[[tyčka_body_v]:[tyčka_body_v]]))
+MAX(IF(historie[[Jméno a příjmení]:[Jméno a příjmení]]=A120,historie[[oštěp_body_v]:[oštěp_body_v]]))
+MAX(IF(historie[[Jméno a příjmení]:[Jméno a příjmení]]=A120,historie[[1500m_body_v]:[1500m_body_v]]))</f>
        <v>3255</v>
      </c>
    </row>
    <row r="121" spans="1:49" x14ac:dyDescent="0.2">
      <c r="A121" s="56" t="s">
        <v>90</v>
      </c>
      <c r="B121" s="56">
        <v>1970</v>
      </c>
      <c r="C121" s="57">
        <v>13.39</v>
      </c>
      <c r="D121" s="58">
        <v>365</v>
      </c>
      <c r="E121" s="59">
        <v>445</v>
      </c>
      <c r="F121" s="58">
        <v>281</v>
      </c>
      <c r="G121" s="57">
        <v>8.52</v>
      </c>
      <c r="H121" s="58">
        <v>397</v>
      </c>
      <c r="I121" s="59">
        <v>140</v>
      </c>
      <c r="J121" s="58">
        <v>317</v>
      </c>
      <c r="K121" s="57">
        <v>64.599999999999994</v>
      </c>
      <c r="L121" s="58">
        <v>266</v>
      </c>
      <c r="M121" s="57"/>
      <c r="N121" s="58">
        <v>0</v>
      </c>
      <c r="O121" s="57">
        <v>21.11</v>
      </c>
      <c r="P121" s="58">
        <v>293</v>
      </c>
      <c r="Q121" s="59">
        <v>230</v>
      </c>
      <c r="R121" s="58">
        <v>199</v>
      </c>
      <c r="S121" s="57">
        <v>26.38</v>
      </c>
      <c r="T121" s="58">
        <v>249</v>
      </c>
      <c r="U121" s="60">
        <v>3.9467592592592592E-3</v>
      </c>
      <c r="V121" s="58">
        <v>348</v>
      </c>
      <c r="W121" s="58">
        <v>2715</v>
      </c>
      <c r="X121" s="83">
        <v>2002</v>
      </c>
      <c r="Y121" s="77">
        <f>IF(historie[[#This Row],[Ročník]]&lt;&gt;0,historie[[#This Row],[Rok]]-historie[[#This Row],[Ročník]],"")</f>
        <v>32</v>
      </c>
      <c r="Z121" s="80">
        <f>IF(AND(historie[[#This Row],[Ročník]]&lt;&gt;"",FLOOR(historie[[#This Row],[Rok]]-historie[[#This Row],[Ročník]],5)&gt;=35),FLOOR(historie[[#This Row],[Rok]]-historie[[#This Row],[Ročník]],5),0)</f>
        <v>0</v>
      </c>
      <c r="AA121" s="61">
        <f>IF(OR(historie[[#This Row],[100m]]&gt;b_1_m-k_1_m*měření,historie[[#This Row],[100m]]=""),0,ROUNDDOWN(a_1_m*(b_1_m-k_1_m*měření-historie[[#This Row],[100m]])^c_1_m,0))</f>
        <v>367</v>
      </c>
      <c r="AB121" s="61">
        <f>IF(OR(historie[[#This Row],[Dálka]]&lt;b_2_m,historie[[#This Row],[Dálka]]=""),0,ROUNDDOWN(a_2_m*(historie[[#This Row],[Dálka]]-b_2_m)^c_2_m,0))</f>
        <v>281</v>
      </c>
      <c r="AC121" s="61">
        <f>IF(OR(historie[[#This Row],[Koule]]&lt;b_3_m,historie[[#This Row],[Koule]]=""),0,ROUNDDOWN(a_3_m*(historie[[#This Row],[Koule]]-b_3_m)^c_3_m,0))</f>
        <v>397</v>
      </c>
      <c r="AD121" s="61">
        <f>IF(OR(historie[[#This Row],[Výška]]&lt;b_4_m,historie[[#This Row],[Výška]]=""),0,ROUNDDOWN(a_4_m*(historie[[#This Row],[Výška]]-b_4_m)^c_4_m,0))</f>
        <v>317</v>
      </c>
      <c r="AE121" s="61">
        <f>IF(OR(historie[[#This Row],[400m]]&gt;b_5_m-k_5_m*měření,historie[[#This Row],[400m]]=""),0,ROUNDDOWN(a_5_m*(b_5_m-k_5_m*měření-historie[[#This Row],[400m]])^c_5_m,0))</f>
        <v>266</v>
      </c>
      <c r="AF121" s="61">
        <f>IF(OR(historie[[#This Row],[Překážky]]&gt;b_6_m-k_6_m*měření,historie[[#This Row],[Překážky]]=""),0,ROUNDDOWN(a_6_m*(b_6_m-k_6_m*měření-historie[[#This Row],[Překážky]])^c_6_m,0))</f>
        <v>0</v>
      </c>
      <c r="AG121" s="61">
        <f>IF(OR(historie[[#This Row],[Disk]]&lt;b_7_m,historie[[#This Row],[Disk]]=""),0,ROUNDDOWN(a_7_m*(historie[[#This Row],[Disk]]-b_7_m)^c_7_m,0))</f>
        <v>293</v>
      </c>
      <c r="AH121" s="61">
        <f>IF(OR(historie[[#This Row],[Tyčka]]&lt;b_8_m,historie[[#This Row],[Tyčka]]=""),0,ROUNDDOWN(a_8_m*(historie[[#This Row],[Tyčka]]-b_8_m)^c_8_m,0))</f>
        <v>199</v>
      </c>
      <c r="AI121" s="61">
        <f>IF(OR(historie[[#This Row],[Oštěp]]&lt;b_9_m,historie[[#This Row],[Oštěp]]=""),0,ROUNDDOWN(a_9_m*(historie[[#This Row],[Oštěp]]-b_9_m)^c_9_m,0))</f>
        <v>249</v>
      </c>
      <c r="AJ121" s="61">
        <f>IF(OR(historie[[#This Row],[1500m]]*24*60*60&gt;b_10_m,historie[[#This Row],[1500m]]=""),0,ROUNDDOWN(a_10_m*(b_10_m-historie[[#This Row],[1500m]]*24*60*60)^c_10_m,0))</f>
        <v>347</v>
      </c>
      <c r="AK12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2716</v>
      </c>
      <c r="AL12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367</v>
      </c>
      <c r="AM121" s="61">
        <f>IF(OR(historie[[#This Row],[Dálka]]&lt;b_2_m,historie[[#This Row],[Dálka]]=""),0,ROUNDDOWN(a_2_m*(ROUND(historie[[#This Row],[Dálka]]*VLOOKUP(historie[[#This Row],[Veteran]],Veteran,3,FALSE),0)-b_2_m)^c_2_m,0))</f>
        <v>281</v>
      </c>
      <c r="AN121" s="61">
        <f>IF(OR(historie[[#This Row],[Koule]]&lt;b_3_m,historie[[#This Row],[Koule]]=""),0,ROUNDDOWN(a_3_m*(FLOOR(historie[[#This Row],[Koule]]*VLOOKUP(historie[[#This Row],[Veteran]],Veteran,4,FALSE),0.01)-b_3_m)^c_3_m,0))</f>
        <v>397</v>
      </c>
      <c r="AO121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12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266</v>
      </c>
      <c r="AQ12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21" s="61">
        <f>IF(OR(historie[[#This Row],[Disk]]&lt;b_7_m,historie[[#This Row],[Disk]]=""),0,ROUNDDOWN(a_7_m*(FLOOR(historie[[#This Row],[Disk]]*VLOOKUP(historie[[#This Row],[Veteran]],Veteran,8,FALSE),0.01)-b_7_m)^c_7_m,0))</f>
        <v>293</v>
      </c>
      <c r="AS121" s="61">
        <f>IF(OR(historie[[#This Row],[Tyčka]]&lt;b_8_m,historie[[#This Row],[Tyčka]]=""),0,ROUNDDOWN(a_8_m*(ROUND(historie[[#This Row],[Tyčka]]*VLOOKUP(historie[[#This Row],[Veteran]],Veteran,9,FALSE),0)-b_8_m)^c_8_m,0))</f>
        <v>199</v>
      </c>
      <c r="AT121" s="61">
        <f>IF(OR(historie[[#This Row],[Oštěp]]&lt;b_9_m,historie[[#This Row],[Oštěp]]=""),0,ROUNDDOWN(a_9_m*(FLOOR(historie[[#This Row],[Oštěp]]*VLOOKUP(historie[[#This Row],[Veteran]],Veteran,10,FALSE),0.01)-b_9_m)^c_9_m,0))</f>
        <v>249</v>
      </c>
      <c r="AU121" s="61">
        <f>IF(OR(historie[[#This Row],[1500m]]*24*60*60&gt;b_10_m,historie[[#This Row],[1500m]]=""),0,ROUNDDOWN(a_10_m*(b_10_m-historie[[#This Row],[1500m]]*VLOOKUP(historie[[#This Row],[Veteran]],Veteran,11,FALSE)*24*60*60)^c_10_m,0))</f>
        <v>347</v>
      </c>
      <c r="AV121" s="80">
        <f t="shared" si="1"/>
        <v>2716</v>
      </c>
      <c r="AW121" s="62">
        <f t="array" ref="AW121">MAX(IF(historie[[Jméno a příjmení]:[Jméno a příjmení]]=A121,historie[[100m_body_v]:[100m_body_v]]))
+MAX(IF(historie[[Jméno a příjmení]:[Jméno a příjmení]]=A121,historie[[dálka_body_v]:[dálka_body_v]]))
+MAX(IF(historie[[Jméno a příjmení]:[Jméno a příjmení]]=A121,historie[[koule_body_v]:[koule_body_v]]))
+MAX(IF(historie[[Jméno a příjmení]:[Jméno a příjmení]]=A121,historie[[výška_body_v]:[výška_body_v]]))
+MAX(IF(historie[[Jméno a příjmení]:[Jméno a příjmení]]=A121,historie[[400m_body_v]:[400m_body_v]]))
+MAX(IF(historie[[Jméno a příjmení]:[Jméno a příjmení]]=A121,historie[[překážky_body_v]:[překážky_body_v]]))
+MAX(IF(historie[[Jméno a příjmení]:[Jméno a příjmení]]=A121,historie[[disk_body_v]:[disk_body_v]]))
+MAX(IF(historie[[Jméno a příjmení]:[Jméno a příjmení]]=A121,historie[[tyčka_body_v]:[tyčka_body_v]]))
+MAX(IF(historie[[Jméno a příjmení]:[Jméno a příjmení]]=A121,historie[[oštěp_body_v]:[oštěp_body_v]]))
+MAX(IF(historie[[Jméno a příjmení]:[Jméno a příjmení]]=A121,historie[[1500m_body_v]:[1500m_body_v]]))</f>
        <v>3255</v>
      </c>
    </row>
    <row r="122" spans="1:49" x14ac:dyDescent="0.2">
      <c r="A122" s="56" t="s">
        <v>90</v>
      </c>
      <c r="B122" s="56">
        <v>1970</v>
      </c>
      <c r="C122" s="57">
        <v>13.6</v>
      </c>
      <c r="D122" s="58">
        <v>335</v>
      </c>
      <c r="E122" s="59">
        <v>443</v>
      </c>
      <c r="F122" s="58">
        <v>278</v>
      </c>
      <c r="G122" s="57">
        <v>8.19</v>
      </c>
      <c r="H122" s="58">
        <v>378</v>
      </c>
      <c r="I122" s="59">
        <v>140</v>
      </c>
      <c r="J122" s="58">
        <v>317</v>
      </c>
      <c r="K122" s="57">
        <v>64.599999999999994</v>
      </c>
      <c r="L122" s="58">
        <v>266</v>
      </c>
      <c r="M122" s="57">
        <v>27.8</v>
      </c>
      <c r="N122" s="58">
        <v>2</v>
      </c>
      <c r="O122" s="57">
        <v>22.29</v>
      </c>
      <c r="P122" s="58">
        <v>315</v>
      </c>
      <c r="Q122" s="59">
        <v>200</v>
      </c>
      <c r="R122" s="58">
        <v>140</v>
      </c>
      <c r="S122" s="57">
        <v>28.42</v>
      </c>
      <c r="T122" s="58">
        <v>277</v>
      </c>
      <c r="U122" s="60">
        <v>3.6574074074074074E-3</v>
      </c>
      <c r="V122" s="58">
        <v>472</v>
      </c>
      <c r="W122" s="58">
        <v>2780</v>
      </c>
      <c r="X122" s="83">
        <v>2000</v>
      </c>
      <c r="Y122" s="77">
        <f>IF(historie[[#This Row],[Ročník]]&lt;&gt;0,historie[[#This Row],[Rok]]-historie[[#This Row],[Ročník]],"")</f>
        <v>30</v>
      </c>
      <c r="Z122" s="80">
        <f>IF(AND(historie[[#This Row],[Ročník]]&lt;&gt;"",FLOOR(historie[[#This Row],[Rok]]-historie[[#This Row],[Ročník]],5)&gt;=35),FLOOR(historie[[#This Row],[Rok]]-historie[[#This Row],[Ročník]],5),0)</f>
        <v>0</v>
      </c>
      <c r="AA122" s="61">
        <f>IF(OR(historie[[#This Row],[100m]]&gt;b_1_m-k_1_m*měření,historie[[#This Row],[100m]]=""),0,ROUNDDOWN(a_1_m*(b_1_m-k_1_m*měření-historie[[#This Row],[100m]])^c_1_m,0))</f>
        <v>335</v>
      </c>
      <c r="AB122" s="61">
        <f>IF(OR(historie[[#This Row],[Dálka]]&lt;b_2_m,historie[[#This Row],[Dálka]]=""),0,ROUNDDOWN(a_2_m*(historie[[#This Row],[Dálka]]-b_2_m)^c_2_m,0))</f>
        <v>278</v>
      </c>
      <c r="AC122" s="61">
        <f>IF(OR(historie[[#This Row],[Koule]]&lt;b_3_m,historie[[#This Row],[Koule]]=""),0,ROUNDDOWN(a_3_m*(historie[[#This Row],[Koule]]-b_3_m)^c_3_m,0))</f>
        <v>378</v>
      </c>
      <c r="AD122" s="61">
        <f>IF(OR(historie[[#This Row],[Výška]]&lt;b_4_m,historie[[#This Row],[Výška]]=""),0,ROUNDDOWN(a_4_m*(historie[[#This Row],[Výška]]-b_4_m)^c_4_m,0))</f>
        <v>317</v>
      </c>
      <c r="AE122" s="61">
        <f>IF(OR(historie[[#This Row],[400m]]&gt;b_5_m-k_5_m*měření,historie[[#This Row],[400m]]=""),0,ROUNDDOWN(a_5_m*(b_5_m-k_5_m*měření-historie[[#This Row],[400m]])^c_5_m,0))</f>
        <v>266</v>
      </c>
      <c r="AF122" s="61">
        <f>IF(OR(historie[[#This Row],[Překážky]]&gt;b_6_m-k_6_m*měření,historie[[#This Row],[Překážky]]=""),0,ROUNDDOWN(a_6_m*(b_6_m-k_6_m*měření-historie[[#This Row],[Překážky]])^c_6_m,0))</f>
        <v>1</v>
      </c>
      <c r="AG122" s="61">
        <f>IF(OR(historie[[#This Row],[Disk]]&lt;b_7_m,historie[[#This Row],[Disk]]=""),0,ROUNDDOWN(a_7_m*(historie[[#This Row],[Disk]]-b_7_m)^c_7_m,0))</f>
        <v>315</v>
      </c>
      <c r="AH122" s="61">
        <f>IF(OR(historie[[#This Row],[Tyčka]]&lt;b_8_m,historie[[#This Row],[Tyčka]]=""),0,ROUNDDOWN(a_8_m*(historie[[#This Row],[Tyčka]]-b_8_m)^c_8_m,0))</f>
        <v>140</v>
      </c>
      <c r="AI122" s="61">
        <f>IF(OR(historie[[#This Row],[Oštěp]]&lt;b_9_m,historie[[#This Row],[Oštěp]]=""),0,ROUNDDOWN(a_9_m*(historie[[#This Row],[Oštěp]]-b_9_m)^c_9_m,0))</f>
        <v>277</v>
      </c>
      <c r="AJ122" s="61">
        <f>IF(OR(historie[[#This Row],[1500m]]*24*60*60&gt;b_10_m,historie[[#This Row],[1500m]]=""),0,ROUNDDOWN(a_10_m*(b_10_m-historie[[#This Row],[1500m]]*24*60*60)^c_10_m,0))</f>
        <v>471</v>
      </c>
      <c r="AK12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2778</v>
      </c>
      <c r="AL12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335</v>
      </c>
      <c r="AM122" s="61">
        <f>IF(OR(historie[[#This Row],[Dálka]]&lt;b_2_m,historie[[#This Row],[Dálka]]=""),0,ROUNDDOWN(a_2_m*(ROUND(historie[[#This Row],[Dálka]]*VLOOKUP(historie[[#This Row],[Veteran]],Veteran,3,FALSE),0)-b_2_m)^c_2_m,0))</f>
        <v>278</v>
      </c>
      <c r="AN122" s="61">
        <f>IF(OR(historie[[#This Row],[Koule]]&lt;b_3_m,historie[[#This Row],[Koule]]=""),0,ROUNDDOWN(a_3_m*(FLOOR(historie[[#This Row],[Koule]]*VLOOKUP(historie[[#This Row],[Veteran]],Veteran,4,FALSE),0.01)-b_3_m)^c_3_m,0))</f>
        <v>378</v>
      </c>
      <c r="AO122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12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266</v>
      </c>
      <c r="AQ12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</v>
      </c>
      <c r="AR122" s="61">
        <f>IF(OR(historie[[#This Row],[Disk]]&lt;b_7_m,historie[[#This Row],[Disk]]=""),0,ROUNDDOWN(a_7_m*(FLOOR(historie[[#This Row],[Disk]]*VLOOKUP(historie[[#This Row],[Veteran]],Veteran,8,FALSE),0.01)-b_7_m)^c_7_m,0))</f>
        <v>315</v>
      </c>
      <c r="AS122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122" s="61">
        <f>IF(OR(historie[[#This Row],[Oštěp]]&lt;b_9_m,historie[[#This Row],[Oštěp]]=""),0,ROUNDDOWN(a_9_m*(FLOOR(historie[[#This Row],[Oštěp]]*VLOOKUP(historie[[#This Row],[Veteran]],Veteran,10,FALSE),0.01)-b_9_m)^c_9_m,0))</f>
        <v>277</v>
      </c>
      <c r="AU122" s="61">
        <f>IF(OR(historie[[#This Row],[1500m]]*24*60*60&gt;b_10_m,historie[[#This Row],[1500m]]=""),0,ROUNDDOWN(a_10_m*(b_10_m-historie[[#This Row],[1500m]]*VLOOKUP(historie[[#This Row],[Veteran]],Veteran,11,FALSE)*24*60*60)^c_10_m,0))</f>
        <v>471</v>
      </c>
      <c r="AV122" s="80">
        <f t="shared" si="1"/>
        <v>2778</v>
      </c>
      <c r="AW122" s="62">
        <f t="array" ref="AW122">MAX(IF(historie[[Jméno a příjmení]:[Jméno a příjmení]]=A122,historie[[100m_body_v]:[100m_body_v]]))
+MAX(IF(historie[[Jméno a příjmení]:[Jméno a příjmení]]=A122,historie[[dálka_body_v]:[dálka_body_v]]))
+MAX(IF(historie[[Jméno a příjmení]:[Jméno a příjmení]]=A122,historie[[koule_body_v]:[koule_body_v]]))
+MAX(IF(historie[[Jméno a příjmení]:[Jméno a příjmení]]=A122,historie[[výška_body_v]:[výška_body_v]]))
+MAX(IF(historie[[Jméno a příjmení]:[Jméno a příjmení]]=A122,historie[[400m_body_v]:[400m_body_v]]))
+MAX(IF(historie[[Jméno a příjmení]:[Jméno a příjmení]]=A122,historie[[překážky_body_v]:[překážky_body_v]]))
+MAX(IF(historie[[Jméno a příjmení]:[Jméno a příjmení]]=A122,historie[[disk_body_v]:[disk_body_v]]))
+MAX(IF(historie[[Jméno a příjmení]:[Jméno a příjmení]]=A122,historie[[tyčka_body_v]:[tyčka_body_v]]))
+MAX(IF(historie[[Jméno a příjmení]:[Jméno a příjmení]]=A122,historie[[oštěp_body_v]:[oštěp_body_v]]))
+MAX(IF(historie[[Jméno a příjmení]:[Jméno a příjmení]]=A122,historie[[1500m_body_v]:[1500m_body_v]]))</f>
        <v>3255</v>
      </c>
    </row>
    <row r="123" spans="1:49" x14ac:dyDescent="0.2">
      <c r="A123" s="56" t="s">
        <v>90</v>
      </c>
      <c r="B123" s="56">
        <v>1970</v>
      </c>
      <c r="C123" s="57">
        <v>13.52</v>
      </c>
      <c r="D123" s="58">
        <v>383</v>
      </c>
      <c r="E123" s="59">
        <v>466</v>
      </c>
      <c r="F123" s="58">
        <v>319</v>
      </c>
      <c r="G123" s="57">
        <v>8.4</v>
      </c>
      <c r="H123" s="58">
        <v>390</v>
      </c>
      <c r="I123" s="59">
        <v>145</v>
      </c>
      <c r="J123" s="58">
        <v>352</v>
      </c>
      <c r="K123" s="57">
        <v>63.3</v>
      </c>
      <c r="L123" s="58">
        <v>316</v>
      </c>
      <c r="M123" s="57">
        <v>22.49</v>
      </c>
      <c r="N123" s="58">
        <v>179</v>
      </c>
      <c r="O123" s="57">
        <v>21.85</v>
      </c>
      <c r="P123" s="58">
        <v>307</v>
      </c>
      <c r="Q123" s="59">
        <v>215</v>
      </c>
      <c r="R123" s="58">
        <v>169</v>
      </c>
      <c r="S123" s="57">
        <v>25.6</v>
      </c>
      <c r="T123" s="58">
        <v>238</v>
      </c>
      <c r="U123" s="60">
        <v>3.7615740740740739E-3</v>
      </c>
      <c r="V123" s="58">
        <v>425</v>
      </c>
      <c r="W123" s="58">
        <v>3078</v>
      </c>
      <c r="X123" s="83">
        <v>1999</v>
      </c>
      <c r="Y123" s="77">
        <f>IF(historie[[#This Row],[Ročník]]&lt;&gt;0,historie[[#This Row],[Rok]]-historie[[#This Row],[Ročník]],"")</f>
        <v>29</v>
      </c>
      <c r="Z123" s="80">
        <f>IF(AND(historie[[#This Row],[Ročník]]&lt;&gt;"",FLOOR(historie[[#This Row],[Rok]]-historie[[#This Row],[Ročník]],5)&gt;=35),FLOOR(historie[[#This Row],[Rok]]-historie[[#This Row],[Ročník]],5),0)</f>
        <v>0</v>
      </c>
      <c r="AA123" s="61">
        <f>IF(OR(historie[[#This Row],[100m]]&gt;b_1_m-k_1_m*měření,historie[[#This Row],[100m]]=""),0,ROUNDDOWN(a_1_m*(b_1_m-k_1_m*měření-historie[[#This Row],[100m]])^c_1_m,0))</f>
        <v>347</v>
      </c>
      <c r="AB123" s="61">
        <f>IF(OR(historie[[#This Row],[Dálka]]&lt;b_2_m,historie[[#This Row],[Dálka]]=""),0,ROUNDDOWN(a_2_m*(historie[[#This Row],[Dálka]]-b_2_m)^c_2_m,0))</f>
        <v>319</v>
      </c>
      <c r="AC123" s="61">
        <f>IF(OR(historie[[#This Row],[Koule]]&lt;b_3_m,historie[[#This Row],[Koule]]=""),0,ROUNDDOWN(a_3_m*(historie[[#This Row],[Koule]]-b_3_m)^c_3_m,0))</f>
        <v>390</v>
      </c>
      <c r="AD123" s="61">
        <f>IF(OR(historie[[#This Row],[Výška]]&lt;b_4_m,historie[[#This Row],[Výška]]=""),0,ROUNDDOWN(a_4_m*(historie[[#This Row],[Výška]]-b_4_m)^c_4_m,0))</f>
        <v>352</v>
      </c>
      <c r="AE123" s="61">
        <f>IF(OR(historie[[#This Row],[400m]]&gt;b_5_m-k_5_m*měření,historie[[#This Row],[400m]]=""),0,ROUNDDOWN(a_5_m*(b_5_m-k_5_m*měření-historie[[#This Row],[400m]])^c_5_m,0))</f>
        <v>304</v>
      </c>
      <c r="AF123" s="61">
        <f>IF(OR(historie[[#This Row],[Překážky]]&gt;b_6_m-k_6_m*měření,historie[[#This Row],[Překážky]]=""),0,ROUNDDOWN(a_6_m*(b_6_m-k_6_m*měření-historie[[#This Row],[Překážky]])^c_6_m,0))</f>
        <v>166</v>
      </c>
      <c r="AG123" s="61">
        <f>IF(OR(historie[[#This Row],[Disk]]&lt;b_7_m,historie[[#This Row],[Disk]]=""),0,ROUNDDOWN(a_7_m*(historie[[#This Row],[Disk]]-b_7_m)^c_7_m,0))</f>
        <v>307</v>
      </c>
      <c r="AH123" s="61">
        <f>IF(OR(historie[[#This Row],[Tyčka]]&lt;b_8_m,historie[[#This Row],[Tyčka]]=""),0,ROUNDDOWN(a_8_m*(historie[[#This Row],[Tyčka]]-b_8_m)^c_8_m,0))</f>
        <v>169</v>
      </c>
      <c r="AI123" s="61">
        <f>IF(OR(historie[[#This Row],[Oštěp]]&lt;b_9_m,historie[[#This Row],[Oštěp]]=""),0,ROUNDDOWN(a_9_m*(historie[[#This Row],[Oštěp]]-b_9_m)^c_9_m,0))</f>
        <v>238</v>
      </c>
      <c r="AJ123" s="61">
        <f>IF(OR(historie[[#This Row],[1500m]]*24*60*60&gt;b_10_m,historie[[#This Row],[1500m]]=""),0,ROUNDDOWN(a_10_m*(b_10_m-historie[[#This Row],[1500m]]*24*60*60)^c_10_m,0))</f>
        <v>424</v>
      </c>
      <c r="AK12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3016</v>
      </c>
      <c r="AL12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347</v>
      </c>
      <c r="AM123" s="61">
        <f>IF(OR(historie[[#This Row],[Dálka]]&lt;b_2_m,historie[[#This Row],[Dálka]]=""),0,ROUNDDOWN(a_2_m*(ROUND(historie[[#This Row],[Dálka]]*VLOOKUP(historie[[#This Row],[Veteran]],Veteran,3,FALSE),0)-b_2_m)^c_2_m,0))</f>
        <v>319</v>
      </c>
      <c r="AN123" s="61">
        <f>IF(OR(historie[[#This Row],[Koule]]&lt;b_3_m,historie[[#This Row],[Koule]]=""),0,ROUNDDOWN(a_3_m*(FLOOR(historie[[#This Row],[Koule]]*VLOOKUP(historie[[#This Row],[Veteran]],Veteran,4,FALSE),0.01)-b_3_m)^c_3_m,0))</f>
        <v>390</v>
      </c>
      <c r="AO123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12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304</v>
      </c>
      <c r="AQ12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166</v>
      </c>
      <c r="AR123" s="61">
        <f>IF(OR(historie[[#This Row],[Disk]]&lt;b_7_m,historie[[#This Row],[Disk]]=""),0,ROUNDDOWN(a_7_m*(FLOOR(historie[[#This Row],[Disk]]*VLOOKUP(historie[[#This Row],[Veteran]],Veteran,8,FALSE),0.01)-b_7_m)^c_7_m,0))</f>
        <v>307</v>
      </c>
      <c r="AS123" s="61">
        <f>IF(OR(historie[[#This Row],[Tyčka]]&lt;b_8_m,historie[[#This Row],[Tyčka]]=""),0,ROUNDDOWN(a_8_m*(ROUND(historie[[#This Row],[Tyčka]]*VLOOKUP(historie[[#This Row],[Veteran]],Veteran,9,FALSE),0)-b_8_m)^c_8_m,0))</f>
        <v>169</v>
      </c>
      <c r="AT123" s="61">
        <f>IF(OR(historie[[#This Row],[Oštěp]]&lt;b_9_m,historie[[#This Row],[Oštěp]]=""),0,ROUNDDOWN(a_9_m*(FLOOR(historie[[#This Row],[Oštěp]]*VLOOKUP(historie[[#This Row],[Veteran]],Veteran,10,FALSE),0.01)-b_9_m)^c_9_m,0))</f>
        <v>238</v>
      </c>
      <c r="AU123" s="61">
        <f>IF(OR(historie[[#This Row],[1500m]]*24*60*60&gt;b_10_m,historie[[#This Row],[1500m]]=""),0,ROUNDDOWN(a_10_m*(b_10_m-historie[[#This Row],[1500m]]*VLOOKUP(historie[[#This Row],[Veteran]],Veteran,11,FALSE)*24*60*60)^c_10_m,0))</f>
        <v>424</v>
      </c>
      <c r="AV123" s="80">
        <f t="shared" si="1"/>
        <v>3016</v>
      </c>
      <c r="AW123" s="62">
        <f t="array" ref="AW123">MAX(IF(historie[[Jméno a příjmení]:[Jméno a příjmení]]=A123,historie[[100m_body_v]:[100m_body_v]]))
+MAX(IF(historie[[Jméno a příjmení]:[Jméno a příjmení]]=A123,historie[[dálka_body_v]:[dálka_body_v]]))
+MAX(IF(historie[[Jméno a příjmení]:[Jméno a příjmení]]=A123,historie[[koule_body_v]:[koule_body_v]]))
+MAX(IF(historie[[Jméno a příjmení]:[Jméno a příjmení]]=A123,historie[[výška_body_v]:[výška_body_v]]))
+MAX(IF(historie[[Jméno a příjmení]:[Jméno a příjmení]]=A123,historie[[400m_body_v]:[400m_body_v]]))
+MAX(IF(historie[[Jméno a příjmení]:[Jméno a příjmení]]=A123,historie[[překážky_body_v]:[překážky_body_v]]))
+MAX(IF(historie[[Jméno a příjmení]:[Jméno a příjmení]]=A123,historie[[disk_body_v]:[disk_body_v]]))
+MAX(IF(historie[[Jméno a příjmení]:[Jméno a příjmení]]=A123,historie[[tyčka_body_v]:[tyčka_body_v]]))
+MAX(IF(historie[[Jméno a příjmení]:[Jméno a příjmení]]=A123,historie[[oštěp_body_v]:[oštěp_body_v]]))
+MAX(IF(historie[[Jméno a příjmení]:[Jméno a příjmení]]=A123,historie[[1500m_body_v]:[1500m_body_v]]))</f>
        <v>3255</v>
      </c>
    </row>
    <row r="124" spans="1:49" x14ac:dyDescent="0.2">
      <c r="A124" s="56" t="s">
        <v>90</v>
      </c>
      <c r="B124" s="56">
        <v>1970</v>
      </c>
      <c r="C124" s="57">
        <v>13.7</v>
      </c>
      <c r="D124" s="58">
        <v>356</v>
      </c>
      <c r="E124" s="59">
        <v>413</v>
      </c>
      <c r="F124" s="58">
        <v>227</v>
      </c>
      <c r="G124" s="57">
        <v>8.52</v>
      </c>
      <c r="H124" s="58">
        <v>397</v>
      </c>
      <c r="I124" s="59">
        <v>135</v>
      </c>
      <c r="J124" s="58">
        <v>283</v>
      </c>
      <c r="K124" s="57">
        <v>67</v>
      </c>
      <c r="L124" s="58">
        <v>207</v>
      </c>
      <c r="M124" s="57"/>
      <c r="N124" s="58">
        <v>0</v>
      </c>
      <c r="O124" s="57">
        <v>17.399999999999999</v>
      </c>
      <c r="P124" s="58">
        <v>224</v>
      </c>
      <c r="Q124" s="59">
        <v>180</v>
      </c>
      <c r="R124" s="58">
        <v>103</v>
      </c>
      <c r="S124" s="57">
        <v>23.78</v>
      </c>
      <c r="T124" s="58">
        <v>213</v>
      </c>
      <c r="U124" s="60">
        <v>4.0856481481481481E-3</v>
      </c>
      <c r="V124" s="58">
        <v>294</v>
      </c>
      <c r="W124" s="58">
        <v>2304</v>
      </c>
      <c r="X124" s="83">
        <v>1998</v>
      </c>
      <c r="Y124" s="77">
        <f>IF(historie[[#This Row],[Ročník]]&lt;&gt;0,historie[[#This Row],[Rok]]-historie[[#This Row],[Ročník]],"")</f>
        <v>28</v>
      </c>
      <c r="Z124" s="80">
        <f>IF(AND(historie[[#This Row],[Ročník]]&lt;&gt;"",FLOOR(historie[[#This Row],[Rok]]-historie[[#This Row],[Ročník]],5)&gt;=35),FLOOR(historie[[#This Row],[Rok]]-historie[[#This Row],[Ročník]],5),0)</f>
        <v>0</v>
      </c>
      <c r="AA124" s="61">
        <f>IF(OR(historie[[#This Row],[100m]]&gt;b_1_m-k_1_m*měření,historie[[#This Row],[100m]]=""),0,ROUNDDOWN(a_1_m*(b_1_m-k_1_m*měření-historie[[#This Row],[100m]])^c_1_m,0))</f>
        <v>321</v>
      </c>
      <c r="AB124" s="61">
        <f>IF(OR(historie[[#This Row],[Dálka]]&lt;b_2_m,historie[[#This Row],[Dálka]]=""),0,ROUNDDOWN(a_2_m*(historie[[#This Row],[Dálka]]-b_2_m)^c_2_m,0))</f>
        <v>227</v>
      </c>
      <c r="AC124" s="61">
        <f>IF(OR(historie[[#This Row],[Koule]]&lt;b_3_m,historie[[#This Row],[Koule]]=""),0,ROUNDDOWN(a_3_m*(historie[[#This Row],[Koule]]-b_3_m)^c_3_m,0))</f>
        <v>397</v>
      </c>
      <c r="AD124" s="61">
        <f>IF(OR(historie[[#This Row],[Výška]]&lt;b_4_m,historie[[#This Row],[Výška]]=""),0,ROUNDDOWN(a_4_m*(historie[[#This Row],[Výška]]-b_4_m)^c_4_m,0))</f>
        <v>283</v>
      </c>
      <c r="AE124" s="61">
        <f>IF(OR(historie[[#This Row],[400m]]&gt;b_5_m-k_5_m*měření,historie[[#This Row],[400m]]=""),0,ROUNDDOWN(a_5_m*(b_5_m-k_5_m*měření-historie[[#This Row],[400m]])^c_5_m,0))</f>
        <v>203</v>
      </c>
      <c r="AF124" s="61">
        <f>IF(OR(historie[[#This Row],[Překážky]]&gt;b_6_m-k_6_m*měření,historie[[#This Row],[Překážky]]=""),0,ROUNDDOWN(a_6_m*(b_6_m-k_6_m*měření-historie[[#This Row],[Překážky]])^c_6_m,0))</f>
        <v>0</v>
      </c>
      <c r="AG124" s="61">
        <f>IF(OR(historie[[#This Row],[Disk]]&lt;b_7_m,historie[[#This Row],[Disk]]=""),0,ROUNDDOWN(a_7_m*(historie[[#This Row],[Disk]]-b_7_m)^c_7_m,0))</f>
        <v>224</v>
      </c>
      <c r="AH124" s="61">
        <f>IF(OR(historie[[#This Row],[Tyčka]]&lt;b_8_m,historie[[#This Row],[Tyčka]]=""),0,ROUNDDOWN(a_8_m*(historie[[#This Row],[Tyčka]]-b_8_m)^c_8_m,0))</f>
        <v>103</v>
      </c>
      <c r="AI124" s="61">
        <f>IF(OR(historie[[#This Row],[Oštěp]]&lt;b_9_m,historie[[#This Row],[Oštěp]]=""),0,ROUNDDOWN(a_9_m*(historie[[#This Row],[Oštěp]]-b_9_m)^c_9_m,0))</f>
        <v>213</v>
      </c>
      <c r="AJ124" s="61">
        <f>IF(OR(historie[[#This Row],[1500m]]*24*60*60&gt;b_10_m,historie[[#This Row],[1500m]]=""),0,ROUNDDOWN(a_10_m*(b_10_m-historie[[#This Row],[1500m]]*24*60*60)^c_10_m,0))</f>
        <v>293</v>
      </c>
      <c r="AK12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2264</v>
      </c>
      <c r="AL12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321</v>
      </c>
      <c r="AM124" s="61">
        <f>IF(OR(historie[[#This Row],[Dálka]]&lt;b_2_m,historie[[#This Row],[Dálka]]=""),0,ROUNDDOWN(a_2_m*(ROUND(historie[[#This Row],[Dálka]]*VLOOKUP(historie[[#This Row],[Veteran]],Veteran,3,FALSE),0)-b_2_m)^c_2_m,0))</f>
        <v>227</v>
      </c>
      <c r="AN124" s="61">
        <f>IF(OR(historie[[#This Row],[Koule]]&lt;b_3_m,historie[[#This Row],[Koule]]=""),0,ROUNDDOWN(a_3_m*(FLOOR(historie[[#This Row],[Koule]]*VLOOKUP(historie[[#This Row],[Veteran]],Veteran,4,FALSE),0.01)-b_3_m)^c_3_m,0))</f>
        <v>397</v>
      </c>
      <c r="AO124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2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203</v>
      </c>
      <c r="AQ12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24" s="61">
        <f>IF(OR(historie[[#This Row],[Disk]]&lt;b_7_m,historie[[#This Row],[Disk]]=""),0,ROUNDDOWN(a_7_m*(FLOOR(historie[[#This Row],[Disk]]*VLOOKUP(historie[[#This Row],[Veteran]],Veteran,8,FALSE),0.01)-b_7_m)^c_7_m,0))</f>
        <v>224</v>
      </c>
      <c r="AS124" s="61">
        <f>IF(OR(historie[[#This Row],[Tyčka]]&lt;b_8_m,historie[[#This Row],[Tyčka]]=""),0,ROUNDDOWN(a_8_m*(ROUND(historie[[#This Row],[Tyčka]]*VLOOKUP(historie[[#This Row],[Veteran]],Veteran,9,FALSE),0)-b_8_m)^c_8_m,0))</f>
        <v>103</v>
      </c>
      <c r="AT124" s="61">
        <f>IF(OR(historie[[#This Row],[Oštěp]]&lt;b_9_m,historie[[#This Row],[Oštěp]]=""),0,ROUNDDOWN(a_9_m*(FLOOR(historie[[#This Row],[Oštěp]]*VLOOKUP(historie[[#This Row],[Veteran]],Veteran,10,FALSE),0.01)-b_9_m)^c_9_m,0))</f>
        <v>213</v>
      </c>
      <c r="AU124" s="61">
        <f>IF(OR(historie[[#This Row],[1500m]]*24*60*60&gt;b_10_m,historie[[#This Row],[1500m]]=""),0,ROUNDDOWN(a_10_m*(b_10_m-historie[[#This Row],[1500m]]*VLOOKUP(historie[[#This Row],[Veteran]],Veteran,11,FALSE)*24*60*60)^c_10_m,0))</f>
        <v>293</v>
      </c>
      <c r="AV124" s="80">
        <f t="shared" si="1"/>
        <v>2264</v>
      </c>
      <c r="AW124" s="62">
        <f t="array" ref="AW124">MAX(IF(historie[[Jméno a příjmení]:[Jméno a příjmení]]=A124,historie[[100m_body_v]:[100m_body_v]]))
+MAX(IF(historie[[Jméno a příjmení]:[Jméno a příjmení]]=A124,historie[[dálka_body_v]:[dálka_body_v]]))
+MAX(IF(historie[[Jméno a příjmení]:[Jméno a příjmení]]=A124,historie[[koule_body_v]:[koule_body_v]]))
+MAX(IF(historie[[Jméno a příjmení]:[Jméno a příjmení]]=A124,historie[[výška_body_v]:[výška_body_v]]))
+MAX(IF(historie[[Jméno a příjmení]:[Jméno a příjmení]]=A124,historie[[400m_body_v]:[400m_body_v]]))
+MAX(IF(historie[[Jméno a příjmení]:[Jméno a příjmení]]=A124,historie[[překážky_body_v]:[překážky_body_v]]))
+MAX(IF(historie[[Jméno a příjmení]:[Jméno a příjmení]]=A124,historie[[disk_body_v]:[disk_body_v]]))
+MAX(IF(historie[[Jméno a příjmení]:[Jméno a příjmení]]=A124,historie[[tyčka_body_v]:[tyčka_body_v]]))
+MAX(IF(historie[[Jméno a příjmení]:[Jméno a příjmení]]=A124,historie[[oštěp_body_v]:[oštěp_body_v]]))
+MAX(IF(historie[[Jméno a příjmení]:[Jméno a příjmení]]=A124,historie[[1500m_body_v]:[1500m_body_v]]))</f>
        <v>3255</v>
      </c>
    </row>
    <row r="125" spans="1:49" x14ac:dyDescent="0.2">
      <c r="A125" s="56" t="s">
        <v>90</v>
      </c>
      <c r="B125" s="56">
        <v>1970</v>
      </c>
      <c r="C125" s="57">
        <v>13</v>
      </c>
      <c r="D125" s="58">
        <v>428</v>
      </c>
      <c r="E125" s="59">
        <v>420</v>
      </c>
      <c r="F125" s="58">
        <v>239</v>
      </c>
      <c r="G125" s="57">
        <v>7.97</v>
      </c>
      <c r="H125" s="58">
        <v>365</v>
      </c>
      <c r="I125" s="59">
        <v>135</v>
      </c>
      <c r="J125" s="58">
        <v>283</v>
      </c>
      <c r="K125" s="57">
        <v>68.3</v>
      </c>
      <c r="L125" s="58">
        <v>172</v>
      </c>
      <c r="M125" s="57">
        <v>27</v>
      </c>
      <c r="N125" s="58">
        <v>8</v>
      </c>
      <c r="O125" s="57">
        <v>17.95</v>
      </c>
      <c r="P125" s="58">
        <v>234</v>
      </c>
      <c r="Q125" s="59">
        <v>217</v>
      </c>
      <c r="R125" s="58">
        <v>173</v>
      </c>
      <c r="S125" s="57">
        <v>28.56</v>
      </c>
      <c r="T125" s="58">
        <v>279</v>
      </c>
      <c r="U125" s="60">
        <v>4.363425925925926E-3</v>
      </c>
      <c r="V125" s="58">
        <v>199</v>
      </c>
      <c r="W125" s="58">
        <v>2380</v>
      </c>
      <c r="X125" s="83">
        <v>1996</v>
      </c>
      <c r="Y125" s="77">
        <f>IF(historie[[#This Row],[Ročník]]&lt;&gt;0,historie[[#This Row],[Rok]]-historie[[#This Row],[Ročník]],"")</f>
        <v>26</v>
      </c>
      <c r="Z125" s="80">
        <f>IF(AND(historie[[#This Row],[Ročník]]&lt;&gt;"",FLOOR(historie[[#This Row],[Rok]]-historie[[#This Row],[Ročník]],5)&gt;=35),FLOOR(historie[[#This Row],[Rok]]-historie[[#This Row],[Ročník]],5),0)</f>
        <v>0</v>
      </c>
      <c r="AA125" s="61">
        <f>IF(OR(historie[[#This Row],[100m]]&gt;b_1_m-k_1_m*měření,historie[[#This Row],[100m]]=""),0,ROUNDDOWN(a_1_m*(b_1_m-k_1_m*měření-historie[[#This Row],[100m]])^c_1_m,0))</f>
        <v>428</v>
      </c>
      <c r="AB125" s="61">
        <f>IF(OR(historie[[#This Row],[Dálka]]&lt;b_2_m,historie[[#This Row],[Dálka]]=""),0,ROUNDDOWN(a_2_m*(historie[[#This Row],[Dálka]]-b_2_m)^c_2_m,0))</f>
        <v>239</v>
      </c>
      <c r="AC125" s="61">
        <f>IF(OR(historie[[#This Row],[Koule]]&lt;b_3_m,historie[[#This Row],[Koule]]=""),0,ROUNDDOWN(a_3_m*(historie[[#This Row],[Koule]]-b_3_m)^c_3_m,0))</f>
        <v>365</v>
      </c>
      <c r="AD125" s="61">
        <f>IF(OR(historie[[#This Row],[Výška]]&lt;b_4_m,historie[[#This Row],[Výška]]=""),0,ROUNDDOWN(a_4_m*(historie[[#This Row],[Výška]]-b_4_m)^c_4_m,0))</f>
        <v>283</v>
      </c>
      <c r="AE125" s="61">
        <f>IF(OR(historie[[#This Row],[400m]]&gt;b_5_m-k_5_m*měření,historie[[#This Row],[400m]]=""),0,ROUNDDOWN(a_5_m*(b_5_m-k_5_m*měření-historie[[#This Row],[400m]])^c_5_m,0))</f>
        <v>172</v>
      </c>
      <c r="AF125" s="61">
        <f>IF(OR(historie[[#This Row],[Překážky]]&gt;b_6_m-k_6_m*měření,historie[[#This Row],[Překážky]]=""),0,ROUNDDOWN(a_6_m*(b_6_m-k_6_m*měření-historie[[#This Row],[Překážky]])^c_6_m,0))</f>
        <v>8</v>
      </c>
      <c r="AG125" s="61">
        <f>IF(OR(historie[[#This Row],[Disk]]&lt;b_7_m,historie[[#This Row],[Disk]]=""),0,ROUNDDOWN(a_7_m*(historie[[#This Row],[Disk]]-b_7_m)^c_7_m,0))</f>
        <v>234</v>
      </c>
      <c r="AH125" s="61">
        <f>IF(OR(historie[[#This Row],[Tyčka]]&lt;b_8_m,historie[[#This Row],[Tyčka]]=""),0,ROUNDDOWN(a_8_m*(historie[[#This Row],[Tyčka]]-b_8_m)^c_8_m,0))</f>
        <v>173</v>
      </c>
      <c r="AI125" s="61">
        <f>IF(OR(historie[[#This Row],[Oštěp]]&lt;b_9_m,historie[[#This Row],[Oštěp]]=""),0,ROUNDDOWN(a_9_m*(historie[[#This Row],[Oštěp]]-b_9_m)^c_9_m,0))</f>
        <v>279</v>
      </c>
      <c r="AJ125" s="61">
        <f>IF(OR(historie[[#This Row],[1500m]]*24*60*60&gt;b_10_m,historie[[#This Row],[1500m]]=""),0,ROUNDDOWN(a_10_m*(b_10_m-historie[[#This Row],[1500m]]*24*60*60)^c_10_m,0))</f>
        <v>199</v>
      </c>
      <c r="AK12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2380</v>
      </c>
      <c r="AL12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428</v>
      </c>
      <c r="AM125" s="61">
        <f>IF(OR(historie[[#This Row],[Dálka]]&lt;b_2_m,historie[[#This Row],[Dálka]]=""),0,ROUNDDOWN(a_2_m*(ROUND(historie[[#This Row],[Dálka]]*VLOOKUP(historie[[#This Row],[Veteran]],Veteran,3,FALSE),0)-b_2_m)^c_2_m,0))</f>
        <v>239</v>
      </c>
      <c r="AN125" s="61">
        <f>IF(OR(historie[[#This Row],[Koule]]&lt;b_3_m,historie[[#This Row],[Koule]]=""),0,ROUNDDOWN(a_3_m*(FLOOR(historie[[#This Row],[Koule]]*VLOOKUP(historie[[#This Row],[Veteran]],Veteran,4,FALSE),0.01)-b_3_m)^c_3_m,0))</f>
        <v>365</v>
      </c>
      <c r="AO125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2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172</v>
      </c>
      <c r="AQ12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8</v>
      </c>
      <c r="AR125" s="61">
        <f>IF(OR(historie[[#This Row],[Disk]]&lt;b_7_m,historie[[#This Row],[Disk]]=""),0,ROUNDDOWN(a_7_m*(FLOOR(historie[[#This Row],[Disk]]*VLOOKUP(historie[[#This Row],[Veteran]],Veteran,8,FALSE),0.01)-b_7_m)^c_7_m,0))</f>
        <v>234</v>
      </c>
      <c r="AS125" s="61">
        <f>IF(OR(historie[[#This Row],[Tyčka]]&lt;b_8_m,historie[[#This Row],[Tyčka]]=""),0,ROUNDDOWN(a_8_m*(ROUND(historie[[#This Row],[Tyčka]]*VLOOKUP(historie[[#This Row],[Veteran]],Veteran,9,FALSE),0)-b_8_m)^c_8_m,0))</f>
        <v>173</v>
      </c>
      <c r="AT125" s="61">
        <f>IF(OR(historie[[#This Row],[Oštěp]]&lt;b_9_m,historie[[#This Row],[Oštěp]]=""),0,ROUNDDOWN(a_9_m*(FLOOR(historie[[#This Row],[Oštěp]]*VLOOKUP(historie[[#This Row],[Veteran]],Veteran,10,FALSE),0.01)-b_9_m)^c_9_m,0))</f>
        <v>279</v>
      </c>
      <c r="AU125" s="61">
        <f>IF(OR(historie[[#This Row],[1500m]]*24*60*60&gt;b_10_m,historie[[#This Row],[1500m]]=""),0,ROUNDDOWN(a_10_m*(b_10_m-historie[[#This Row],[1500m]]*VLOOKUP(historie[[#This Row],[Veteran]],Veteran,11,FALSE)*24*60*60)^c_10_m,0))</f>
        <v>199</v>
      </c>
      <c r="AV125" s="80">
        <f t="shared" si="1"/>
        <v>2380</v>
      </c>
      <c r="AW125" s="62">
        <f t="array" ref="AW125">MAX(IF(historie[[Jméno a příjmení]:[Jméno a příjmení]]=A125,historie[[100m_body_v]:[100m_body_v]]))
+MAX(IF(historie[[Jméno a příjmení]:[Jméno a příjmení]]=A125,historie[[dálka_body_v]:[dálka_body_v]]))
+MAX(IF(historie[[Jméno a příjmení]:[Jméno a příjmení]]=A125,historie[[koule_body_v]:[koule_body_v]]))
+MAX(IF(historie[[Jméno a příjmení]:[Jméno a příjmení]]=A125,historie[[výška_body_v]:[výška_body_v]]))
+MAX(IF(historie[[Jméno a příjmení]:[Jméno a příjmení]]=A125,historie[[400m_body_v]:[400m_body_v]]))
+MAX(IF(historie[[Jméno a příjmení]:[Jméno a příjmení]]=A125,historie[[překážky_body_v]:[překážky_body_v]]))
+MAX(IF(historie[[Jméno a příjmení]:[Jméno a příjmení]]=A125,historie[[disk_body_v]:[disk_body_v]]))
+MAX(IF(historie[[Jméno a příjmení]:[Jméno a příjmení]]=A125,historie[[tyčka_body_v]:[tyčka_body_v]]))
+MAX(IF(historie[[Jméno a příjmení]:[Jméno a příjmení]]=A125,historie[[oštěp_body_v]:[oštěp_body_v]]))
+MAX(IF(historie[[Jméno a příjmení]:[Jméno a příjmení]]=A125,historie[[1500m_body_v]:[1500m_body_v]]))</f>
        <v>3255</v>
      </c>
    </row>
    <row r="126" spans="1:49" x14ac:dyDescent="0.2">
      <c r="A126" s="122" t="s">
        <v>17</v>
      </c>
      <c r="B126" s="122">
        <v>1983</v>
      </c>
      <c r="C126" s="118">
        <v>14.24</v>
      </c>
      <c r="D126" s="119">
        <v>271</v>
      </c>
      <c r="E126" s="115">
        <v>434</v>
      </c>
      <c r="F126" s="119">
        <v>287</v>
      </c>
      <c r="G126" s="118">
        <v>6.91</v>
      </c>
      <c r="H126" s="119">
        <v>317</v>
      </c>
      <c r="I126" s="115">
        <v>145</v>
      </c>
      <c r="J126" s="119">
        <v>381</v>
      </c>
      <c r="K126" s="118">
        <v>67.87</v>
      </c>
      <c r="L126" s="119">
        <v>241</v>
      </c>
      <c r="M126" s="118">
        <v>22.42</v>
      </c>
      <c r="N126" s="119">
        <v>182</v>
      </c>
      <c r="O126" s="118">
        <v>19.2</v>
      </c>
      <c r="P126" s="119">
        <v>262</v>
      </c>
      <c r="Q126" s="115">
        <v>230</v>
      </c>
      <c r="R126" s="119">
        <v>208</v>
      </c>
      <c r="S126" s="118">
        <v>28.43</v>
      </c>
      <c r="T126" s="119">
        <v>282</v>
      </c>
      <c r="U126" s="120">
        <v>4.7564814814814813E-3</v>
      </c>
      <c r="V126" s="119">
        <v>104</v>
      </c>
      <c r="W126" s="119">
        <v>2535</v>
      </c>
      <c r="X126" s="83">
        <v>2021</v>
      </c>
      <c r="Y126" s="80">
        <f>IF(historie[[#This Row],[Ročník]]&lt;&gt;0,historie[[#This Row],[Rok]]-historie[[#This Row],[Ročník]],"")</f>
        <v>38</v>
      </c>
      <c r="Z126" s="80">
        <f>IF(AND(historie[[#This Row],[Ročník]]&lt;&gt;"",FLOOR(historie[[#This Row],[Rok]]-historie[[#This Row],[Ročník]],5)&gt;=35),FLOOR(historie[[#This Row],[Rok]]-historie[[#This Row],[Ročník]],5),0)</f>
        <v>35</v>
      </c>
      <c r="AA126" s="121">
        <f>IF(OR(historie[[#This Row],[100m]]&gt;b_1_m-k_1_m*měření,historie[[#This Row],[100m]]=""),0,ROUNDDOWN(a_1_m*(b_1_m-k_1_m*měření-historie[[#This Row],[100m]])^c_1_m,0))</f>
        <v>248</v>
      </c>
      <c r="AB126" s="121">
        <f>IF(OR(historie[[#This Row],[Dálka]]&lt;b_2_m,historie[[#This Row],[Dálka]]=""),0,ROUNDDOWN(a_2_m*(historie[[#This Row],[Dálka]]-b_2_m)^c_2_m,0))</f>
        <v>262</v>
      </c>
      <c r="AC126" s="121">
        <f>IF(OR(historie[[#This Row],[Koule]]&lt;b_3_m,historie[[#This Row],[Koule]]=""),0,ROUNDDOWN(a_3_m*(historie[[#This Row],[Koule]]-b_3_m)^c_3_m,0))</f>
        <v>302</v>
      </c>
      <c r="AD126" s="121">
        <f>IF(OR(historie[[#This Row],[Výška]]&lt;b_4_m,historie[[#This Row],[Výška]]=""),0,ROUNDDOWN(a_4_m*(historie[[#This Row],[Výška]]-b_4_m)^c_4_m,0))</f>
        <v>352</v>
      </c>
      <c r="AE126" s="121">
        <f>IF(OR(historie[[#This Row],[400m]]&gt;b_5_m-k_5_m*měření,historie[[#This Row],[400m]]=""),0,ROUNDDOWN(a_5_m*(b_5_m-k_5_m*měření-historie[[#This Row],[400m]])^c_5_m,0))</f>
        <v>182</v>
      </c>
      <c r="AF126" s="121">
        <f>IF(OR(historie[[#This Row],[Překážky]]&gt;b_6_m-k_6_m*měření,historie[[#This Row],[Překážky]]=""),0,ROUNDDOWN(a_6_m*(b_6_m-k_6_m*měření-historie[[#This Row],[Překážky]])^c_6_m,0))</f>
        <v>170</v>
      </c>
      <c r="AG126" s="121">
        <f>IF(OR(historie[[#This Row],[Disk]]&lt;b_7_m,historie[[#This Row],[Disk]]=""),0,ROUNDDOWN(a_7_m*(historie[[#This Row],[Disk]]-b_7_m)^c_7_m,0))</f>
        <v>257</v>
      </c>
      <c r="AH126" s="121">
        <f>IF(OR(historie[[#This Row],[Tyčka]]&lt;b_8_m,historie[[#This Row],[Tyčka]]=""),0,ROUNDDOWN(a_8_m*(historie[[#This Row],[Tyčka]]-b_8_m)^c_8_m,0))</f>
        <v>199</v>
      </c>
      <c r="AI126" s="121">
        <f>IF(OR(historie[[#This Row],[Oštěp]]&lt;b_9_m,historie[[#This Row],[Oštěp]]=""),0,ROUNDDOWN(a_9_m*(historie[[#This Row],[Oštěp]]-b_9_m)^c_9_m,0))</f>
        <v>277</v>
      </c>
      <c r="AJ126" s="121">
        <f>IF(OR(historie[[#This Row],[1500m]]*24*60*60&gt;b_10_m,historie[[#This Row],[1500m]]=""),0,ROUNDDOWN(a_10_m*(b_10_m-historie[[#This Row],[1500m]]*24*60*60)^c_10_m,0))</f>
        <v>95</v>
      </c>
      <c r="AK12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2344</v>
      </c>
      <c r="AL126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271</v>
      </c>
      <c r="AM126" s="121">
        <f>IF(OR(historie[[#This Row],[Dálka]]&lt;b_2_m,historie[[#This Row],[Dálka]]=""),0,ROUNDDOWN(a_2_m*(ROUND(historie[[#This Row],[Dálka]]*VLOOKUP(historie[[#This Row],[Veteran]],Veteran,3,FALSE),0)-b_2_m)^c_2_m,0))</f>
        <v>287</v>
      </c>
      <c r="AN126" s="121">
        <f>IF(OR(historie[[#This Row],[Koule]]&lt;b_3_m,historie[[#This Row],[Koule]]=""),0,ROUNDDOWN(a_3_m*(FLOOR(historie[[#This Row],[Koule]]*VLOOKUP(historie[[#This Row],[Veteran]],Veteran,4,FALSE),0.01)-b_3_m)^c_3_m,0))</f>
        <v>317</v>
      </c>
      <c r="AO126" s="121">
        <f>IF(OR(historie[[#This Row],[Výška]]&lt;b_4_m,historie[[#This Row],[Výška]]=""),0,ROUNDDOWN(a_4_m*(ROUND(historie[[#This Row],[Výška]]*VLOOKUP(historie[[#This Row],[Veteran]],Veteran,5,FALSE),0)-b_4_m)^c_4_m,0))</f>
        <v>381</v>
      </c>
      <c r="AP126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241</v>
      </c>
      <c r="AQ126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184</v>
      </c>
      <c r="AR126" s="121">
        <f>IF(OR(historie[[#This Row],[Disk]]&lt;b_7_m,historie[[#This Row],[Disk]]=""),0,ROUNDDOWN(a_7_m*(FLOOR(historie[[#This Row],[Disk]]*VLOOKUP(historie[[#This Row],[Veteran]],Veteran,8,FALSE),0.01)-b_7_m)^c_7_m,0))</f>
        <v>262</v>
      </c>
      <c r="AS126" s="121">
        <f>IF(OR(historie[[#This Row],[Tyčka]]&lt;b_8_m,historie[[#This Row],[Tyčka]]=""),0,ROUNDDOWN(a_8_m*(ROUND(historie[[#This Row],[Tyčka]]*VLOOKUP(historie[[#This Row],[Veteran]],Veteran,9,FALSE),0)-b_8_m)^c_8_m,0))</f>
        <v>208</v>
      </c>
      <c r="AT126" s="121">
        <f>IF(OR(historie[[#This Row],[Oštěp]]&lt;b_9_m,historie[[#This Row],[Oštěp]]=""),0,ROUNDDOWN(a_9_m*(FLOOR(historie[[#This Row],[Oštěp]]*VLOOKUP(historie[[#This Row],[Veteran]],Veteran,10,FALSE),0.01)-b_9_m)^c_9_m,0))</f>
        <v>282</v>
      </c>
      <c r="AU126" s="121">
        <f>IF(OR(historie[[#This Row],[1500m]]*24*60*60&gt;b_10_m,historie[[#This Row],[1500m]]=""),0,ROUNDDOWN(a_10_m*(b_10_m-historie[[#This Row],[1500m]]*VLOOKUP(historie[[#This Row],[Veteran]],Veteran,11,FALSE)*24*60*60)^c_10_m,0))</f>
        <v>104</v>
      </c>
      <c r="AV126" s="80">
        <f t="shared" si="1"/>
        <v>2537</v>
      </c>
      <c r="AW126" s="121" cm="1">
        <f t="array" ref="AW126">MAX(IF(historie[[Jméno a příjmení]:[Jméno a příjmení]]=A126,historie[[100m_body_v]:[100m_body_v]]))
+MAX(IF(historie[[Jméno a příjmení]:[Jméno a příjmení]]=A126,historie[[dálka_body_v]:[dálka_body_v]]))
+MAX(IF(historie[[Jméno a příjmení]:[Jméno a příjmení]]=A126,historie[[koule_body_v]:[koule_body_v]]))
+MAX(IF(historie[[Jméno a příjmení]:[Jméno a příjmení]]=A126,historie[[výška_body_v]:[výška_body_v]]))
+MAX(IF(historie[[Jméno a příjmení]:[Jméno a příjmení]]=A126,historie[[400m_body_v]:[400m_body_v]]))
+MAX(IF(historie[[Jméno a příjmení]:[Jméno a příjmení]]=A126,historie[[překážky_body_v]:[překážky_body_v]]))
+MAX(IF(historie[[Jméno a příjmení]:[Jméno a příjmení]]=A126,historie[[disk_body_v]:[disk_body_v]]))
+MAX(IF(historie[[Jméno a příjmení]:[Jméno a příjmení]]=A126,historie[[tyčka_body_v]:[tyčka_body_v]]))
+MAX(IF(historie[[Jméno a příjmení]:[Jméno a příjmení]]=A126,historie[[oštěp_body_v]:[oštěp_body_v]]))
+MAX(IF(historie[[Jméno a příjmení]:[Jméno a příjmení]]=A126,historie[[1500m_body_v]:[1500m_body_v]]))</f>
        <v>4089</v>
      </c>
    </row>
    <row r="127" spans="1:49" x14ac:dyDescent="0.2">
      <c r="A127" s="122" t="s">
        <v>17</v>
      </c>
      <c r="B127" s="122">
        <v>1983</v>
      </c>
      <c r="C127" s="118">
        <v>14.8</v>
      </c>
      <c r="D127" s="119">
        <v>181</v>
      </c>
      <c r="E127" s="115">
        <v>468</v>
      </c>
      <c r="F127" s="119">
        <v>323</v>
      </c>
      <c r="G127" s="118">
        <v>7.35</v>
      </c>
      <c r="H127" s="119">
        <v>328</v>
      </c>
      <c r="I127" s="115">
        <v>140</v>
      </c>
      <c r="J127" s="119">
        <v>317</v>
      </c>
      <c r="K127" s="118">
        <v>69.02</v>
      </c>
      <c r="L127" s="119">
        <v>156</v>
      </c>
      <c r="M127" s="118">
        <v>22.54</v>
      </c>
      <c r="N127" s="119">
        <v>163</v>
      </c>
      <c r="O127" s="118">
        <v>18.84</v>
      </c>
      <c r="P127" s="119">
        <v>250</v>
      </c>
      <c r="Q127" s="115">
        <v>240</v>
      </c>
      <c r="R127" s="119">
        <v>220</v>
      </c>
      <c r="S127" s="118">
        <v>28.25</v>
      </c>
      <c r="T127" s="119">
        <v>275</v>
      </c>
      <c r="U127" s="120">
        <v>4.2730324074074068E-3</v>
      </c>
      <c r="V127" s="119">
        <v>228</v>
      </c>
      <c r="W127" s="119">
        <v>2441</v>
      </c>
      <c r="X127" s="83">
        <v>2020</v>
      </c>
      <c r="Y127" s="80">
        <f>IF(historie[[#This Row],[Ročník]]&lt;&gt;0,historie[[#This Row],[Rok]]-historie[[#This Row],[Ročník]],"")</f>
        <v>37</v>
      </c>
      <c r="Z127" s="80">
        <f>IF(AND(historie[[#This Row],[Ročník]]&lt;&gt;"",FLOOR(historie[[#This Row],[Rok]]-historie[[#This Row],[Ročník]],5)&gt;=35),FLOOR(historie[[#This Row],[Rok]]-historie[[#This Row],[Ročník]],5),0)</f>
        <v>35</v>
      </c>
      <c r="AA127" s="121">
        <f>IF(OR(historie[[#This Row],[100m]]&gt;b_1_m-k_1_m*měření,historie[[#This Row],[100m]]=""),0,ROUNDDOWN(a_1_m*(b_1_m-k_1_m*měření-historie[[#This Row],[100m]])^c_1_m,0))</f>
        <v>181</v>
      </c>
      <c r="AB127" s="121">
        <f>IF(OR(historie[[#This Row],[Dálka]]&lt;b_2_m,historie[[#This Row],[Dálka]]=""),0,ROUNDDOWN(a_2_m*(historie[[#This Row],[Dálka]]-b_2_m)^c_2_m,0))</f>
        <v>323</v>
      </c>
      <c r="AC127" s="121">
        <f>IF(OR(historie[[#This Row],[Koule]]&lt;b_3_m,historie[[#This Row],[Koule]]=""),0,ROUNDDOWN(a_3_m*(historie[[#This Row],[Koule]]-b_3_m)^c_3_m,0))</f>
        <v>328</v>
      </c>
      <c r="AD127" s="121">
        <f>IF(OR(historie[[#This Row],[Výška]]&lt;b_4_m,historie[[#This Row],[Výška]]=""),0,ROUNDDOWN(a_4_m*(historie[[#This Row],[Výška]]-b_4_m)^c_4_m,0))</f>
        <v>317</v>
      </c>
      <c r="AE127" s="121">
        <f>IF(OR(historie[[#This Row],[400m]]&gt;b_5_m-k_5_m*měření,historie[[#This Row],[400m]]=""),0,ROUNDDOWN(a_5_m*(b_5_m-k_5_m*měření-historie[[#This Row],[400m]])^c_5_m,0))</f>
        <v>156</v>
      </c>
      <c r="AF127" s="121">
        <f>IF(OR(historie[[#This Row],[Překážky]]&gt;b_6_m-k_6_m*měření,historie[[#This Row],[Překážky]]=""),0,ROUNDDOWN(a_6_m*(b_6_m-k_6_m*měření-historie[[#This Row],[Překážky]])^c_6_m,0))</f>
        <v>163</v>
      </c>
      <c r="AG127" s="121">
        <f>IF(OR(historie[[#This Row],[Disk]]&lt;b_7_m,historie[[#This Row],[Disk]]=""),0,ROUNDDOWN(a_7_m*(historie[[#This Row],[Disk]]-b_7_m)^c_7_m,0))</f>
        <v>250</v>
      </c>
      <c r="AH127" s="121">
        <f>IF(OR(historie[[#This Row],[Tyčka]]&lt;b_8_m,historie[[#This Row],[Tyčka]]=""),0,ROUNDDOWN(a_8_m*(historie[[#This Row],[Tyčka]]-b_8_m)^c_8_m,0))</f>
        <v>220</v>
      </c>
      <c r="AI127" s="121">
        <f>IF(OR(historie[[#This Row],[Oštěp]]&lt;b_9_m,historie[[#This Row],[Oštěp]]=""),0,ROUNDDOWN(a_9_m*(historie[[#This Row],[Oštěp]]-b_9_m)^c_9_m,0))</f>
        <v>275</v>
      </c>
      <c r="AJ127" s="121">
        <f>IF(OR(historie[[#This Row],[1500m]]*24*60*60&gt;b_10_m,historie[[#This Row],[1500m]]=""),0,ROUNDDOWN(a_10_m*(b_10_m-historie[[#This Row],[1500m]]*24*60*60)^c_10_m,0))</f>
        <v>228</v>
      </c>
      <c r="AK12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2441</v>
      </c>
      <c r="AL127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202</v>
      </c>
      <c r="AM127" s="121">
        <f>IF(OR(historie[[#This Row],[Dálka]]&lt;b_2_m,historie[[#This Row],[Dálka]]=""),0,ROUNDDOWN(a_2_m*(ROUND(historie[[#This Row],[Dálka]]*VLOOKUP(historie[[#This Row],[Veteran]],Veteran,3,FALSE),0)-b_2_m)^c_2_m,0))</f>
        <v>350</v>
      </c>
      <c r="AN127" s="121">
        <f>IF(OR(historie[[#This Row],[Koule]]&lt;b_3_m,historie[[#This Row],[Koule]]=""),0,ROUNDDOWN(a_3_m*(FLOOR(historie[[#This Row],[Koule]]*VLOOKUP(historie[[#This Row],[Veteran]],Veteran,4,FALSE),0.01)-b_3_m)^c_3_m,0))</f>
        <v>344</v>
      </c>
      <c r="AO127" s="121">
        <f>IF(OR(historie[[#This Row],[Výška]]&lt;b_4_m,historie[[#This Row],[Výška]]=""),0,ROUNDDOWN(a_4_m*(ROUND(historie[[#This Row],[Výška]]*VLOOKUP(historie[[#This Row],[Veteran]],Veteran,5,FALSE),0)-b_4_m)^c_4_m,0))</f>
        <v>345</v>
      </c>
      <c r="AP127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212</v>
      </c>
      <c r="AQ127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177</v>
      </c>
      <c r="AR127" s="121">
        <f>IF(OR(historie[[#This Row],[Disk]]&lt;b_7_m,historie[[#This Row],[Disk]]=""),0,ROUNDDOWN(a_7_m*(FLOOR(historie[[#This Row],[Disk]]*VLOOKUP(historie[[#This Row],[Veteran]],Veteran,8,FALSE),0.01)-b_7_m)^c_7_m,0))</f>
        <v>255</v>
      </c>
      <c r="AS127" s="121">
        <f>IF(OR(historie[[#This Row],[Tyčka]]&lt;b_8_m,historie[[#This Row],[Tyčka]]=""),0,ROUNDDOWN(a_8_m*(ROUND(historie[[#This Row],[Tyčka]]*VLOOKUP(historie[[#This Row],[Veteran]],Veteran,9,FALSE),0)-b_8_m)^c_8_m,0))</f>
        <v>229</v>
      </c>
      <c r="AT127" s="121">
        <f>IF(OR(historie[[#This Row],[Oštěp]]&lt;b_9_m,historie[[#This Row],[Oštěp]]=""),0,ROUNDDOWN(a_9_m*(FLOOR(historie[[#This Row],[Oštěp]]*VLOOKUP(historie[[#This Row],[Veteran]],Veteran,10,FALSE),0.01)-b_9_m)^c_9_m,0))</f>
        <v>280</v>
      </c>
      <c r="AU127" s="121">
        <f>IF(OR(historie[[#This Row],[1500m]]*24*60*60&gt;b_10_m,historie[[#This Row],[1500m]]=""),0,ROUNDDOWN(a_10_m*(b_10_m-historie[[#This Row],[1500m]]*VLOOKUP(historie[[#This Row],[Veteran]],Veteran,11,FALSE)*24*60*60)^c_10_m,0))</f>
        <v>240</v>
      </c>
      <c r="AV127" s="80">
        <f t="shared" si="1"/>
        <v>2634</v>
      </c>
      <c r="AW127" s="121" cm="1">
        <f t="array" ref="AW127">MAX(IF(historie[[Jméno a příjmení]:[Jméno a příjmení]]=A127,historie[[100m_body_v]:[100m_body_v]]))
+MAX(IF(historie[[Jméno a příjmení]:[Jméno a příjmení]]=A127,historie[[dálka_body_v]:[dálka_body_v]]))
+MAX(IF(historie[[Jméno a příjmení]:[Jméno a příjmení]]=A127,historie[[koule_body_v]:[koule_body_v]]))
+MAX(IF(historie[[Jméno a příjmení]:[Jméno a příjmení]]=A127,historie[[výška_body_v]:[výška_body_v]]))
+MAX(IF(historie[[Jméno a příjmení]:[Jméno a příjmení]]=A127,historie[[400m_body_v]:[400m_body_v]]))
+MAX(IF(historie[[Jméno a příjmení]:[Jméno a příjmení]]=A127,historie[[překážky_body_v]:[překážky_body_v]]))
+MAX(IF(historie[[Jméno a příjmení]:[Jméno a příjmení]]=A127,historie[[disk_body_v]:[disk_body_v]]))
+MAX(IF(historie[[Jméno a příjmení]:[Jméno a příjmení]]=A127,historie[[tyčka_body_v]:[tyčka_body_v]]))
+MAX(IF(historie[[Jméno a příjmení]:[Jméno a příjmení]]=A127,historie[[oštěp_body_v]:[oštěp_body_v]]))
+MAX(IF(historie[[Jméno a příjmení]:[Jméno a příjmení]]=A127,historie[[1500m_body_v]:[1500m_body_v]]))</f>
        <v>4089</v>
      </c>
    </row>
    <row r="128" spans="1:49" x14ac:dyDescent="0.2">
      <c r="A128" s="122" t="s">
        <v>17</v>
      </c>
      <c r="B128" s="122">
        <v>1983</v>
      </c>
      <c r="C128" s="118">
        <v>14.06</v>
      </c>
      <c r="D128" s="119">
        <v>271</v>
      </c>
      <c r="E128" s="115">
        <v>441</v>
      </c>
      <c r="F128" s="119">
        <v>274</v>
      </c>
      <c r="G128" s="118">
        <v>7.4</v>
      </c>
      <c r="H128" s="119">
        <v>331</v>
      </c>
      <c r="I128" s="115">
        <v>145</v>
      </c>
      <c r="J128" s="119">
        <v>352</v>
      </c>
      <c r="K128" s="118">
        <v>65.42</v>
      </c>
      <c r="L128" s="119">
        <v>244</v>
      </c>
      <c r="M128" s="118">
        <v>21.75</v>
      </c>
      <c r="N128" s="119">
        <v>207</v>
      </c>
      <c r="O128" s="118">
        <v>20.96</v>
      </c>
      <c r="P128" s="119">
        <v>290</v>
      </c>
      <c r="Q128" s="115">
        <v>230</v>
      </c>
      <c r="R128" s="119">
        <v>199</v>
      </c>
      <c r="S128" s="118">
        <v>30.54</v>
      </c>
      <c r="T128" s="119">
        <v>307</v>
      </c>
      <c r="U128" s="120">
        <v>4.108217592592593E-3</v>
      </c>
      <c r="V128" s="119">
        <v>285</v>
      </c>
      <c r="W128" s="119">
        <v>2760</v>
      </c>
      <c r="X128" s="83">
        <v>2019</v>
      </c>
      <c r="Y128" s="80">
        <f>IF(historie[[#This Row],[Ročník]]&lt;&gt;0,historie[[#This Row],[Rok]]-historie[[#This Row],[Ročník]],"")</f>
        <v>36</v>
      </c>
      <c r="Z128" s="80">
        <f>IF(AND(historie[[#This Row],[Ročník]]&lt;&gt;"",FLOOR(historie[[#This Row],[Rok]]-historie[[#This Row],[Ročník]],5)&gt;=35),FLOOR(historie[[#This Row],[Rok]]-historie[[#This Row],[Ročník]],5),0)</f>
        <v>35</v>
      </c>
      <c r="AA128" s="121">
        <f>IF(OR(historie[[#This Row],[100m]]&gt;b_1_m-k_1_m*měření,historie[[#This Row],[100m]]=""),0,ROUNDDOWN(a_1_m*(b_1_m-k_1_m*měření-historie[[#This Row],[100m]])^c_1_m,0))</f>
        <v>271</v>
      </c>
      <c r="AB128" s="121">
        <f>IF(OR(historie[[#This Row],[Dálka]]&lt;b_2_m,historie[[#This Row],[Dálka]]=""),0,ROUNDDOWN(a_2_m*(historie[[#This Row],[Dálka]]-b_2_m)^c_2_m,0))</f>
        <v>274</v>
      </c>
      <c r="AC128" s="121">
        <f>IF(OR(historie[[#This Row],[Koule]]&lt;b_3_m,historie[[#This Row],[Koule]]=""),0,ROUNDDOWN(a_3_m*(historie[[#This Row],[Koule]]-b_3_m)^c_3_m,0))</f>
        <v>331</v>
      </c>
      <c r="AD128" s="121">
        <f>IF(OR(historie[[#This Row],[Výška]]&lt;b_4_m,historie[[#This Row],[Výška]]=""),0,ROUNDDOWN(a_4_m*(historie[[#This Row],[Výška]]-b_4_m)^c_4_m,0))</f>
        <v>352</v>
      </c>
      <c r="AE128" s="121">
        <f>IF(OR(historie[[#This Row],[400m]]&gt;b_5_m-k_5_m*měření,historie[[#This Row],[400m]]=""),0,ROUNDDOWN(a_5_m*(b_5_m-k_5_m*měření-historie[[#This Row],[400m]])^c_5_m,0))</f>
        <v>244</v>
      </c>
      <c r="AF128" s="121">
        <f>IF(OR(historie[[#This Row],[Překážky]]&gt;b_6_m-k_6_m*měření,historie[[#This Row],[Překážky]]=""),0,ROUNDDOWN(a_6_m*(b_6_m-k_6_m*měření-historie[[#This Row],[Překážky]])^c_6_m,0))</f>
        <v>209</v>
      </c>
      <c r="AG128" s="121">
        <f>IF(OR(historie[[#This Row],[Disk]]&lt;b_7_m,historie[[#This Row],[Disk]]=""),0,ROUNDDOWN(a_7_m*(historie[[#This Row],[Disk]]-b_7_m)^c_7_m,0))</f>
        <v>290</v>
      </c>
      <c r="AH128" s="121">
        <f>IF(OR(historie[[#This Row],[Tyčka]]&lt;b_8_m,historie[[#This Row],[Tyčka]]=""),0,ROUNDDOWN(a_8_m*(historie[[#This Row],[Tyčka]]-b_8_m)^c_8_m,0))</f>
        <v>199</v>
      </c>
      <c r="AI128" s="121">
        <f>IF(OR(historie[[#This Row],[Oštěp]]&lt;b_9_m,historie[[#This Row],[Oštěp]]=""),0,ROUNDDOWN(a_9_m*(historie[[#This Row],[Oštěp]]-b_9_m)^c_9_m,0))</f>
        <v>307</v>
      </c>
      <c r="AJ128" s="121">
        <f>IF(OR(historie[[#This Row],[1500m]]*24*60*60&gt;b_10_m,historie[[#This Row],[1500m]]=""),0,ROUNDDOWN(a_10_m*(b_10_m-historie[[#This Row],[1500m]]*24*60*60)^c_10_m,0))</f>
        <v>285</v>
      </c>
      <c r="AK12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2762</v>
      </c>
      <c r="AL128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295</v>
      </c>
      <c r="AM128" s="121">
        <f>IF(OR(historie[[#This Row],[Dálka]]&lt;b_2_m,historie[[#This Row],[Dálka]]=""),0,ROUNDDOWN(a_2_m*(ROUND(historie[[#This Row],[Dálka]]*VLOOKUP(historie[[#This Row],[Veteran]],Veteran,3,FALSE),0)-b_2_m)^c_2_m,0))</f>
        <v>299</v>
      </c>
      <c r="AN128" s="121">
        <f>IF(OR(historie[[#This Row],[Koule]]&lt;b_3_m,historie[[#This Row],[Koule]]=""),0,ROUNDDOWN(a_3_m*(FLOOR(historie[[#This Row],[Koule]]*VLOOKUP(historie[[#This Row],[Veteran]],Veteran,4,FALSE),0.01)-b_3_m)^c_3_m,0))</f>
        <v>347</v>
      </c>
      <c r="AO128" s="121">
        <f>IF(OR(historie[[#This Row],[Výška]]&lt;b_4_m,historie[[#This Row],[Výška]]=""),0,ROUNDDOWN(a_4_m*(ROUND(historie[[#This Row],[Výška]]*VLOOKUP(historie[[#This Row],[Veteran]],Veteran,5,FALSE),0)-b_4_m)^c_4_m,0))</f>
        <v>381</v>
      </c>
      <c r="AP128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308</v>
      </c>
      <c r="AQ128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224</v>
      </c>
      <c r="AR128" s="121">
        <f>IF(OR(historie[[#This Row],[Disk]]&lt;b_7_m,historie[[#This Row],[Disk]]=""),0,ROUNDDOWN(a_7_m*(FLOOR(historie[[#This Row],[Disk]]*VLOOKUP(historie[[#This Row],[Veteran]],Veteran,8,FALSE),0.01)-b_7_m)^c_7_m,0))</f>
        <v>296</v>
      </c>
      <c r="AS128" s="121">
        <f>IF(OR(historie[[#This Row],[Tyčka]]&lt;b_8_m,historie[[#This Row],[Tyčka]]=""),0,ROUNDDOWN(a_8_m*(ROUND(historie[[#This Row],[Tyčka]]*VLOOKUP(historie[[#This Row],[Veteran]],Veteran,9,FALSE),0)-b_8_m)^c_8_m,0))</f>
        <v>208</v>
      </c>
      <c r="AT128" s="121">
        <f>IF(OR(historie[[#This Row],[Oštěp]]&lt;b_9_m,historie[[#This Row],[Oštěp]]=""),0,ROUNDDOWN(a_9_m*(FLOOR(historie[[#This Row],[Oštěp]]*VLOOKUP(historie[[#This Row],[Veteran]],Veteran,10,FALSE),0.01)-b_9_m)^c_9_m,0))</f>
        <v>312</v>
      </c>
      <c r="AU128" s="121">
        <f>IF(OR(historie[[#This Row],[1500m]]*24*60*60&gt;b_10_m,historie[[#This Row],[1500m]]=""),0,ROUNDDOWN(a_10_m*(b_10_m-historie[[#This Row],[1500m]]*VLOOKUP(historie[[#This Row],[Veteran]],Veteran,11,FALSE)*24*60*60)^c_10_m,0))</f>
        <v>298</v>
      </c>
      <c r="AV128" s="80">
        <f t="shared" si="1"/>
        <v>2968</v>
      </c>
      <c r="AW128" s="121">
        <f t="array" ref="AW128">MAX(IF(historie[[Jméno a příjmení]:[Jméno a příjmení]]=A128,historie[[100m_body_v]:[100m_body_v]]))
+MAX(IF(historie[[Jméno a příjmení]:[Jméno a příjmení]]=A128,historie[[dálka_body_v]:[dálka_body_v]]))
+MAX(IF(historie[[Jméno a příjmení]:[Jméno a příjmení]]=A128,historie[[koule_body_v]:[koule_body_v]]))
+MAX(IF(historie[[Jméno a příjmení]:[Jméno a příjmení]]=A128,historie[[výška_body_v]:[výška_body_v]]))
+MAX(IF(historie[[Jméno a příjmení]:[Jméno a příjmení]]=A128,historie[[400m_body_v]:[400m_body_v]]))
+MAX(IF(historie[[Jméno a příjmení]:[Jméno a příjmení]]=A128,historie[[překážky_body_v]:[překážky_body_v]]))
+MAX(IF(historie[[Jméno a příjmení]:[Jméno a příjmení]]=A128,historie[[disk_body_v]:[disk_body_v]]))
+MAX(IF(historie[[Jméno a příjmení]:[Jméno a příjmení]]=A128,historie[[tyčka_body_v]:[tyčka_body_v]]))
+MAX(IF(historie[[Jméno a příjmení]:[Jméno a příjmení]]=A128,historie[[oštěp_body_v]:[oštěp_body_v]]))
+MAX(IF(historie[[Jméno a příjmení]:[Jméno a příjmení]]=A128,historie[[1500m_body_v]:[1500m_body_v]]))</f>
        <v>4089</v>
      </c>
    </row>
    <row r="129" spans="1:49" x14ac:dyDescent="0.2">
      <c r="A129" s="122" t="s">
        <v>17</v>
      </c>
      <c r="B129" s="122">
        <v>1983</v>
      </c>
      <c r="C129" s="118">
        <v>14.63</v>
      </c>
      <c r="D129" s="119">
        <v>200</v>
      </c>
      <c r="E129" s="115">
        <v>456</v>
      </c>
      <c r="F129" s="119">
        <v>301</v>
      </c>
      <c r="G129" s="118">
        <v>7.46</v>
      </c>
      <c r="H129" s="119">
        <v>334</v>
      </c>
      <c r="I129" s="115">
        <v>140</v>
      </c>
      <c r="J129" s="119">
        <v>317</v>
      </c>
      <c r="K129" s="118">
        <v>71.239999999999995</v>
      </c>
      <c r="L129" s="119">
        <v>110</v>
      </c>
      <c r="M129" s="118">
        <v>22.44</v>
      </c>
      <c r="N129" s="119">
        <v>168</v>
      </c>
      <c r="O129" s="118">
        <v>20.2</v>
      </c>
      <c r="P129" s="119">
        <v>276</v>
      </c>
      <c r="Q129" s="115">
        <v>230</v>
      </c>
      <c r="R129" s="119">
        <v>199</v>
      </c>
      <c r="S129" s="118">
        <v>30.53</v>
      </c>
      <c r="T129" s="119">
        <v>307</v>
      </c>
      <c r="U129" s="120">
        <v>4.1679398148148144E-3</v>
      </c>
      <c r="V129" s="119">
        <v>264</v>
      </c>
      <c r="W129" s="119">
        <v>2476</v>
      </c>
      <c r="X129" s="83">
        <v>2018</v>
      </c>
      <c r="Y129" s="80">
        <f>IF(historie[[#This Row],[Ročník]]&lt;&gt;0,historie[[#This Row],[Rok]]-historie[[#This Row],[Ročník]],"")</f>
        <v>35</v>
      </c>
      <c r="Z129" s="80">
        <f>IF(AND(historie[[#This Row],[Ročník]]&lt;&gt;"",FLOOR(historie[[#This Row],[Rok]]-historie[[#This Row],[Ročník]],5)&gt;=35),FLOOR(historie[[#This Row],[Rok]]-historie[[#This Row],[Ročník]],5),0)</f>
        <v>35</v>
      </c>
      <c r="AA129" s="121">
        <f>IF(OR(historie[[#This Row],[100m]]&gt;b_1_m-k_1_m*měření,historie[[#This Row],[100m]]=""),0,ROUNDDOWN(a_1_m*(b_1_m-k_1_m*měření-historie[[#This Row],[100m]])^c_1_m,0))</f>
        <v>200</v>
      </c>
      <c r="AB129" s="121">
        <f>IF(OR(historie[[#This Row],[Dálka]]&lt;b_2_m,historie[[#This Row],[Dálka]]=""),0,ROUNDDOWN(a_2_m*(historie[[#This Row],[Dálka]]-b_2_m)^c_2_m,0))</f>
        <v>301</v>
      </c>
      <c r="AC129" s="121">
        <f>IF(OR(historie[[#This Row],[Koule]]&lt;b_3_m,historie[[#This Row],[Koule]]=""),0,ROUNDDOWN(a_3_m*(historie[[#This Row],[Koule]]-b_3_m)^c_3_m,0))</f>
        <v>334</v>
      </c>
      <c r="AD129" s="121">
        <f>IF(OR(historie[[#This Row],[Výška]]&lt;b_4_m,historie[[#This Row],[Výška]]=""),0,ROUNDDOWN(a_4_m*(historie[[#This Row],[Výška]]-b_4_m)^c_4_m,0))</f>
        <v>317</v>
      </c>
      <c r="AE129" s="121">
        <f>IF(OR(historie[[#This Row],[400m]]&gt;b_5_m-k_5_m*měření,historie[[#This Row],[400m]]=""),0,ROUNDDOWN(a_5_m*(b_5_m-k_5_m*měření-historie[[#This Row],[400m]])^c_5_m,0))</f>
        <v>110</v>
      </c>
      <c r="AF129" s="121">
        <f>IF(OR(historie[[#This Row],[Překážky]]&gt;b_6_m-k_6_m*měření,historie[[#This Row],[Překážky]]=""),0,ROUNDDOWN(a_6_m*(b_6_m-k_6_m*měření-historie[[#This Row],[Překážky]])^c_6_m,0))</f>
        <v>168</v>
      </c>
      <c r="AG129" s="121">
        <f>IF(OR(historie[[#This Row],[Disk]]&lt;b_7_m,historie[[#This Row],[Disk]]=""),0,ROUNDDOWN(a_7_m*(historie[[#This Row],[Disk]]-b_7_m)^c_7_m,0))</f>
        <v>276</v>
      </c>
      <c r="AH129" s="121">
        <f>IF(OR(historie[[#This Row],[Tyčka]]&lt;b_8_m,historie[[#This Row],[Tyčka]]=""),0,ROUNDDOWN(a_8_m*(historie[[#This Row],[Tyčka]]-b_8_m)^c_8_m,0))</f>
        <v>199</v>
      </c>
      <c r="AI129" s="121">
        <f>IF(OR(historie[[#This Row],[Oštěp]]&lt;b_9_m,historie[[#This Row],[Oštěp]]=""),0,ROUNDDOWN(a_9_m*(historie[[#This Row],[Oštěp]]-b_9_m)^c_9_m,0))</f>
        <v>307</v>
      </c>
      <c r="AJ129" s="121">
        <f>IF(OR(historie[[#This Row],[1500m]]*24*60*60&gt;b_10_m,historie[[#This Row],[1500m]]=""),0,ROUNDDOWN(a_10_m*(b_10_m-historie[[#This Row],[1500m]]*24*60*60)^c_10_m,0))</f>
        <v>264</v>
      </c>
      <c r="AK12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2476</v>
      </c>
      <c r="AL129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223</v>
      </c>
      <c r="AM129" s="121">
        <f>IF(OR(historie[[#This Row],[Dálka]]&lt;b_2_m,historie[[#This Row],[Dálka]]=""),0,ROUNDDOWN(a_2_m*(ROUND(historie[[#This Row],[Dálka]]*VLOOKUP(historie[[#This Row],[Veteran]],Veteran,3,FALSE),0)-b_2_m)^c_2_m,0))</f>
        <v>326</v>
      </c>
      <c r="AN129" s="121">
        <f>IF(OR(historie[[#This Row],[Koule]]&lt;b_3_m,historie[[#This Row],[Koule]]=""),0,ROUNDDOWN(a_3_m*(FLOOR(historie[[#This Row],[Koule]]*VLOOKUP(historie[[#This Row],[Veteran]],Veteran,4,FALSE),0.01)-b_3_m)^c_3_m,0))</f>
        <v>350</v>
      </c>
      <c r="AO129" s="121">
        <f>IF(OR(historie[[#This Row],[Výška]]&lt;b_4_m,historie[[#This Row],[Výška]]=""),0,ROUNDDOWN(a_4_m*(ROUND(historie[[#This Row],[Výška]]*VLOOKUP(historie[[#This Row],[Veteran]],Veteran,5,FALSE),0)-b_4_m)^c_4_m,0))</f>
        <v>345</v>
      </c>
      <c r="AP129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161</v>
      </c>
      <c r="AQ129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183</v>
      </c>
      <c r="AR129" s="121">
        <f>IF(OR(historie[[#This Row],[Disk]]&lt;b_7_m,historie[[#This Row],[Disk]]=""),0,ROUNDDOWN(a_7_m*(FLOOR(historie[[#This Row],[Disk]]*VLOOKUP(historie[[#This Row],[Veteran]],Veteran,8,FALSE),0.01)-b_7_m)^c_7_m,0))</f>
        <v>281</v>
      </c>
      <c r="AS129" s="121">
        <f>IF(OR(historie[[#This Row],[Tyčka]]&lt;b_8_m,historie[[#This Row],[Tyčka]]=""),0,ROUNDDOWN(a_8_m*(ROUND(historie[[#This Row],[Tyčka]]*VLOOKUP(historie[[#This Row],[Veteran]],Veteran,9,FALSE),0)-b_8_m)^c_8_m,0))</f>
        <v>208</v>
      </c>
      <c r="AT129" s="121">
        <f>IF(OR(historie[[#This Row],[Oštěp]]&lt;b_9_m,historie[[#This Row],[Oštěp]]=""),0,ROUNDDOWN(a_9_m*(FLOOR(historie[[#This Row],[Oštěp]]*VLOOKUP(historie[[#This Row],[Veteran]],Veteran,10,FALSE),0.01)-b_9_m)^c_9_m,0))</f>
        <v>312</v>
      </c>
      <c r="AU129" s="121">
        <f>IF(OR(historie[[#This Row],[1500m]]*24*60*60&gt;b_10_m,historie[[#This Row],[1500m]]=""),0,ROUNDDOWN(a_10_m*(b_10_m-historie[[#This Row],[1500m]]*VLOOKUP(historie[[#This Row],[Veteran]],Veteran,11,FALSE)*24*60*60)^c_10_m,0))</f>
        <v>277</v>
      </c>
      <c r="AV129" s="80">
        <f t="shared" si="1"/>
        <v>2666</v>
      </c>
      <c r="AW129" s="121">
        <f t="array" ref="AW129">MAX(IF(historie[[Jméno a příjmení]:[Jméno a příjmení]]=A129,historie[[100m_body_v]:[100m_body_v]]))
+MAX(IF(historie[[Jméno a příjmení]:[Jméno a příjmení]]=A129,historie[[dálka_body_v]:[dálka_body_v]]))
+MAX(IF(historie[[Jméno a příjmení]:[Jméno a příjmení]]=A129,historie[[koule_body_v]:[koule_body_v]]))
+MAX(IF(historie[[Jméno a příjmení]:[Jméno a příjmení]]=A129,historie[[výška_body_v]:[výška_body_v]]))
+MAX(IF(historie[[Jméno a příjmení]:[Jméno a příjmení]]=A129,historie[[400m_body_v]:[400m_body_v]]))
+MAX(IF(historie[[Jméno a příjmení]:[Jméno a příjmení]]=A129,historie[[překážky_body_v]:[překážky_body_v]]))
+MAX(IF(historie[[Jméno a příjmení]:[Jméno a příjmení]]=A129,historie[[disk_body_v]:[disk_body_v]]))
+MAX(IF(historie[[Jméno a příjmení]:[Jméno a příjmení]]=A129,historie[[tyčka_body_v]:[tyčka_body_v]]))
+MAX(IF(historie[[Jméno a příjmení]:[Jméno a příjmení]]=A129,historie[[oštěp_body_v]:[oštěp_body_v]]))
+MAX(IF(historie[[Jméno a příjmení]:[Jméno a příjmení]]=A129,historie[[1500m_body_v]:[1500m_body_v]]))</f>
        <v>4089</v>
      </c>
    </row>
    <row r="130" spans="1:49" x14ac:dyDescent="0.2">
      <c r="A130" s="122" t="s">
        <v>17</v>
      </c>
      <c r="B130" s="122">
        <v>1983</v>
      </c>
      <c r="C130" s="118">
        <v>13.1</v>
      </c>
      <c r="D130" s="119">
        <v>412</v>
      </c>
      <c r="E130" s="115">
        <v>431</v>
      </c>
      <c r="F130" s="119">
        <v>257</v>
      </c>
      <c r="G130" s="118">
        <v>7.36</v>
      </c>
      <c r="H130" s="119">
        <v>328</v>
      </c>
      <c r="I130" s="115">
        <v>135</v>
      </c>
      <c r="J130" s="119">
        <v>283</v>
      </c>
      <c r="K130" s="118">
        <v>61.4</v>
      </c>
      <c r="L130" s="119">
        <v>362</v>
      </c>
      <c r="M130" s="118">
        <v>22.8</v>
      </c>
      <c r="N130" s="119">
        <v>149</v>
      </c>
      <c r="O130" s="118">
        <v>22.76</v>
      </c>
      <c r="P130" s="119">
        <v>324</v>
      </c>
      <c r="Q130" s="115">
        <v>220</v>
      </c>
      <c r="R130" s="119">
        <v>179</v>
      </c>
      <c r="S130" s="118">
        <v>30.38</v>
      </c>
      <c r="T130" s="119">
        <v>305</v>
      </c>
      <c r="U130" s="120">
        <v>3.9583333333333337E-3</v>
      </c>
      <c r="V130" s="119">
        <v>342</v>
      </c>
      <c r="W130" s="119">
        <v>2941</v>
      </c>
      <c r="X130" s="83">
        <v>2017</v>
      </c>
      <c r="Y130" s="80">
        <f>IF(historie[[#This Row],[Ročník]]&lt;&gt;0,historie[[#This Row],[Rok]]-historie[[#This Row],[Ročník]],"")</f>
        <v>34</v>
      </c>
      <c r="Z130" s="80">
        <f>IF(AND(historie[[#This Row],[Ročník]]&lt;&gt;"",FLOOR(historie[[#This Row],[Rok]]-historie[[#This Row],[Ročník]],5)&gt;=35),FLOOR(historie[[#This Row],[Rok]]-historie[[#This Row],[Ročník]],5),0)</f>
        <v>0</v>
      </c>
      <c r="AA130" s="121">
        <f>IF(OR(historie[[#This Row],[100m]]&gt;b_1_m-k_1_m*měření,historie[[#This Row],[100m]]=""),0,ROUNDDOWN(a_1_m*(b_1_m-k_1_m*měření-historie[[#This Row],[100m]])^c_1_m,0))</f>
        <v>412</v>
      </c>
      <c r="AB130" s="121">
        <f>IF(OR(historie[[#This Row],[Dálka]]&lt;b_2_m,historie[[#This Row],[Dálka]]=""),0,ROUNDDOWN(a_2_m*(historie[[#This Row],[Dálka]]-b_2_m)^c_2_m,0))</f>
        <v>257</v>
      </c>
      <c r="AC130" s="121">
        <f>IF(OR(historie[[#This Row],[Koule]]&lt;b_3_m,historie[[#This Row],[Koule]]=""),0,ROUNDDOWN(a_3_m*(historie[[#This Row],[Koule]]-b_3_m)^c_3_m,0))</f>
        <v>328</v>
      </c>
      <c r="AD130" s="121">
        <f>IF(OR(historie[[#This Row],[Výška]]&lt;b_4_m,historie[[#This Row],[Výška]]=""),0,ROUNDDOWN(a_4_m*(historie[[#This Row],[Výška]]-b_4_m)^c_4_m,0))</f>
        <v>283</v>
      </c>
      <c r="AE130" s="121">
        <f>IF(OR(historie[[#This Row],[400m]]&gt;b_5_m-k_5_m*měření,historie[[#This Row],[400m]]=""),0,ROUNDDOWN(a_5_m*(b_5_m-k_5_m*měření-historie[[#This Row],[400m]])^c_5_m,0))</f>
        <v>362</v>
      </c>
      <c r="AF130" s="121">
        <f>IF(OR(historie[[#This Row],[Překážky]]&gt;b_6_m-k_6_m*měření,historie[[#This Row],[Překážky]]=""),0,ROUNDDOWN(a_6_m*(b_6_m-k_6_m*měření-historie[[#This Row],[Překážky]])^c_6_m,0))</f>
        <v>149</v>
      </c>
      <c r="AG130" s="121">
        <f>IF(OR(historie[[#This Row],[Disk]]&lt;b_7_m,historie[[#This Row],[Disk]]=""),0,ROUNDDOWN(a_7_m*(historie[[#This Row],[Disk]]-b_7_m)^c_7_m,0))</f>
        <v>324</v>
      </c>
      <c r="AH130" s="121">
        <f>IF(OR(historie[[#This Row],[Tyčka]]&lt;b_8_m,historie[[#This Row],[Tyčka]]=""),0,ROUNDDOWN(a_8_m*(historie[[#This Row],[Tyčka]]-b_8_m)^c_8_m,0))</f>
        <v>179</v>
      </c>
      <c r="AI130" s="121">
        <f>IF(OR(historie[[#This Row],[Oštěp]]&lt;b_9_m,historie[[#This Row],[Oštěp]]=""),0,ROUNDDOWN(a_9_m*(historie[[#This Row],[Oštěp]]-b_9_m)^c_9_m,0))</f>
        <v>305</v>
      </c>
      <c r="AJ130" s="121">
        <f>IF(OR(historie[[#This Row],[1500m]]*24*60*60&gt;b_10_m,historie[[#This Row],[1500m]]=""),0,ROUNDDOWN(a_10_m*(b_10_m-historie[[#This Row],[1500m]]*24*60*60)^c_10_m,0))</f>
        <v>342</v>
      </c>
      <c r="AK13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2941</v>
      </c>
      <c r="AL130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412</v>
      </c>
      <c r="AM130" s="121">
        <f>IF(OR(historie[[#This Row],[Dálka]]&lt;b_2_m,historie[[#This Row],[Dálka]]=""),0,ROUNDDOWN(a_2_m*(ROUND(historie[[#This Row],[Dálka]]*VLOOKUP(historie[[#This Row],[Veteran]],Veteran,3,FALSE),0)-b_2_m)^c_2_m,0))</f>
        <v>257</v>
      </c>
      <c r="AN130" s="121">
        <f>IF(OR(historie[[#This Row],[Koule]]&lt;b_3_m,historie[[#This Row],[Koule]]=""),0,ROUNDDOWN(a_3_m*(FLOOR(historie[[#This Row],[Koule]]*VLOOKUP(historie[[#This Row],[Veteran]],Veteran,4,FALSE),0.01)-b_3_m)^c_3_m,0))</f>
        <v>328</v>
      </c>
      <c r="AO130" s="12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30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362</v>
      </c>
      <c r="AQ130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149</v>
      </c>
      <c r="AR130" s="121">
        <f>IF(OR(historie[[#This Row],[Disk]]&lt;b_7_m,historie[[#This Row],[Disk]]=""),0,ROUNDDOWN(a_7_m*(FLOOR(historie[[#This Row],[Disk]]*VLOOKUP(historie[[#This Row],[Veteran]],Veteran,8,FALSE),0.01)-b_7_m)^c_7_m,0))</f>
        <v>324</v>
      </c>
      <c r="AS130" s="121">
        <f>IF(OR(historie[[#This Row],[Tyčka]]&lt;b_8_m,historie[[#This Row],[Tyčka]]=""),0,ROUNDDOWN(a_8_m*(ROUND(historie[[#This Row],[Tyčka]]*VLOOKUP(historie[[#This Row],[Veteran]],Veteran,9,FALSE),0)-b_8_m)^c_8_m,0))</f>
        <v>179</v>
      </c>
      <c r="AT130" s="121">
        <f>IF(OR(historie[[#This Row],[Oštěp]]&lt;b_9_m,historie[[#This Row],[Oštěp]]=""),0,ROUNDDOWN(a_9_m*(FLOOR(historie[[#This Row],[Oštěp]]*VLOOKUP(historie[[#This Row],[Veteran]],Veteran,10,FALSE),0.01)-b_9_m)^c_9_m,0))</f>
        <v>305</v>
      </c>
      <c r="AU130" s="121">
        <f>IF(OR(historie[[#This Row],[1500m]]*24*60*60&gt;b_10_m,historie[[#This Row],[1500m]]=""),0,ROUNDDOWN(a_10_m*(b_10_m-historie[[#This Row],[1500m]]*VLOOKUP(historie[[#This Row],[Veteran]],Veteran,11,FALSE)*24*60*60)^c_10_m,0))</f>
        <v>342</v>
      </c>
      <c r="AV130" s="80">
        <f t="shared" ref="AV130:AV193" si="2">SUM(AL130:AU130)</f>
        <v>2941</v>
      </c>
      <c r="AW130" s="121">
        <f t="array" ref="AW130">MAX(IF(historie[[Jméno a příjmení]:[Jméno a příjmení]]=A130,historie[[100m_body_v]:[100m_body_v]]))
+MAX(IF(historie[[Jméno a příjmení]:[Jméno a příjmení]]=A130,historie[[dálka_body_v]:[dálka_body_v]]))
+MAX(IF(historie[[Jméno a příjmení]:[Jméno a příjmení]]=A130,historie[[koule_body_v]:[koule_body_v]]))
+MAX(IF(historie[[Jméno a příjmení]:[Jméno a příjmení]]=A130,historie[[výška_body_v]:[výška_body_v]]))
+MAX(IF(historie[[Jméno a příjmení]:[Jméno a příjmení]]=A130,historie[[400m_body_v]:[400m_body_v]]))
+MAX(IF(historie[[Jméno a příjmení]:[Jméno a příjmení]]=A130,historie[[překážky_body_v]:[překážky_body_v]]))
+MAX(IF(historie[[Jméno a příjmení]:[Jméno a příjmení]]=A130,historie[[disk_body_v]:[disk_body_v]]))
+MAX(IF(historie[[Jméno a příjmení]:[Jméno a příjmení]]=A130,historie[[tyčka_body_v]:[tyčka_body_v]]))
+MAX(IF(historie[[Jméno a příjmení]:[Jméno a příjmení]]=A130,historie[[oštěp_body_v]:[oštěp_body_v]]))
+MAX(IF(historie[[Jméno a příjmení]:[Jméno a příjmení]]=A130,historie[[1500m_body_v]:[1500m_body_v]]))</f>
        <v>4089</v>
      </c>
    </row>
    <row r="131" spans="1:49" x14ac:dyDescent="0.2">
      <c r="A131" s="56" t="s">
        <v>17</v>
      </c>
      <c r="B131" s="56">
        <v>1983</v>
      </c>
      <c r="C131" s="57">
        <v>12.87</v>
      </c>
      <c r="D131" s="58">
        <v>449</v>
      </c>
      <c r="E131" s="59">
        <v>475</v>
      </c>
      <c r="F131" s="58">
        <v>335</v>
      </c>
      <c r="G131" s="57">
        <v>8.15</v>
      </c>
      <c r="H131" s="58">
        <v>375</v>
      </c>
      <c r="I131" s="59">
        <v>145</v>
      </c>
      <c r="J131" s="58">
        <v>352</v>
      </c>
      <c r="K131" s="57">
        <v>61.47</v>
      </c>
      <c r="L131" s="58">
        <v>360</v>
      </c>
      <c r="M131" s="57">
        <v>21.87</v>
      </c>
      <c r="N131" s="58">
        <v>202</v>
      </c>
      <c r="O131" s="57">
        <v>23.75</v>
      </c>
      <c r="P131" s="58">
        <v>343</v>
      </c>
      <c r="Q131" s="59">
        <v>200</v>
      </c>
      <c r="R131" s="58">
        <v>140</v>
      </c>
      <c r="S131" s="57">
        <v>34.15</v>
      </c>
      <c r="T131" s="58">
        <v>358</v>
      </c>
      <c r="U131" s="60">
        <v>3.6122685185185181E-3</v>
      </c>
      <c r="V131" s="58">
        <v>492</v>
      </c>
      <c r="W131" s="58">
        <v>3406</v>
      </c>
      <c r="X131" s="83">
        <v>2013</v>
      </c>
      <c r="Y131" s="77">
        <f>IF(historie[[#This Row],[Ročník]]&lt;&gt;0,historie[[#This Row],[Rok]]-historie[[#This Row],[Ročník]],"")</f>
        <v>30</v>
      </c>
      <c r="Z131" s="80">
        <f>IF(AND(historie[[#This Row],[Ročník]]&lt;&gt;"",FLOOR(historie[[#This Row],[Rok]]-historie[[#This Row],[Ročník]],5)&gt;=35),FLOOR(historie[[#This Row],[Rok]]-historie[[#This Row],[Ročník]],5),0)</f>
        <v>0</v>
      </c>
      <c r="AA131" s="61">
        <f>IF(OR(historie[[#This Row],[100m]]&gt;b_1_m-k_1_m*měření,historie[[#This Row],[100m]]=""),0,ROUNDDOWN(a_1_m*(b_1_m-k_1_m*měření-historie[[#This Row],[100m]])^c_1_m,0))</f>
        <v>449</v>
      </c>
      <c r="AB131" s="61">
        <f>IF(OR(historie[[#This Row],[Dálka]]&lt;b_2_m,historie[[#This Row],[Dálka]]=""),0,ROUNDDOWN(a_2_m*(historie[[#This Row],[Dálka]]-b_2_m)^c_2_m,0))</f>
        <v>335</v>
      </c>
      <c r="AC131" s="61">
        <f>IF(OR(historie[[#This Row],[Koule]]&lt;b_3_m,historie[[#This Row],[Koule]]=""),0,ROUNDDOWN(a_3_m*(historie[[#This Row],[Koule]]-b_3_m)^c_3_m,0))</f>
        <v>375</v>
      </c>
      <c r="AD131" s="61">
        <f>IF(OR(historie[[#This Row],[Výška]]&lt;b_4_m,historie[[#This Row],[Výška]]=""),0,ROUNDDOWN(a_4_m*(historie[[#This Row],[Výška]]-b_4_m)^c_4_m,0))</f>
        <v>352</v>
      </c>
      <c r="AE131" s="61">
        <f>IF(OR(historie[[#This Row],[400m]]&gt;b_5_m-k_5_m*měření,historie[[#This Row],[400m]]=""),0,ROUNDDOWN(a_5_m*(b_5_m-k_5_m*měření-historie[[#This Row],[400m]])^c_5_m,0))</f>
        <v>360</v>
      </c>
      <c r="AF131" s="61">
        <f>IF(OR(historie[[#This Row],[Překážky]]&gt;b_6_m-k_6_m*měření,historie[[#This Row],[Překážky]]=""),0,ROUNDDOWN(a_6_m*(b_6_m-k_6_m*měření-historie[[#This Row],[Překážky]])^c_6_m,0))</f>
        <v>202</v>
      </c>
      <c r="AG131" s="61">
        <f>IF(OR(historie[[#This Row],[Disk]]&lt;b_7_m,historie[[#This Row],[Disk]]=""),0,ROUNDDOWN(a_7_m*(historie[[#This Row],[Disk]]-b_7_m)^c_7_m,0))</f>
        <v>343</v>
      </c>
      <c r="AH131" s="61">
        <f>IF(OR(historie[[#This Row],[Tyčka]]&lt;b_8_m,historie[[#This Row],[Tyčka]]=""),0,ROUNDDOWN(a_8_m*(historie[[#This Row],[Tyčka]]-b_8_m)^c_8_m,0))</f>
        <v>140</v>
      </c>
      <c r="AI131" s="61">
        <f>IF(OR(historie[[#This Row],[Oštěp]]&lt;b_9_m,historie[[#This Row],[Oštěp]]=""),0,ROUNDDOWN(a_9_m*(historie[[#This Row],[Oštěp]]-b_9_m)^c_9_m,0))</f>
        <v>358</v>
      </c>
      <c r="AJ131" s="61">
        <f>IF(OR(historie[[#This Row],[1500m]]*24*60*60&gt;b_10_m,historie[[#This Row],[1500m]]=""),0,ROUNDDOWN(a_10_m*(b_10_m-historie[[#This Row],[1500m]]*24*60*60)^c_10_m,0))</f>
        <v>492</v>
      </c>
      <c r="AK13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3406</v>
      </c>
      <c r="AL13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449</v>
      </c>
      <c r="AM131" s="61">
        <f>IF(OR(historie[[#This Row],[Dálka]]&lt;b_2_m,historie[[#This Row],[Dálka]]=""),0,ROUNDDOWN(a_2_m*(ROUND(historie[[#This Row],[Dálka]]*VLOOKUP(historie[[#This Row],[Veteran]],Veteran,3,FALSE),0)-b_2_m)^c_2_m,0))</f>
        <v>335</v>
      </c>
      <c r="AN131" s="61">
        <f>IF(OR(historie[[#This Row],[Koule]]&lt;b_3_m,historie[[#This Row],[Koule]]=""),0,ROUNDDOWN(a_3_m*(FLOOR(historie[[#This Row],[Koule]]*VLOOKUP(historie[[#This Row],[Veteran]],Veteran,4,FALSE),0.01)-b_3_m)^c_3_m,0))</f>
        <v>375</v>
      </c>
      <c r="AO131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13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360</v>
      </c>
      <c r="AQ13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202</v>
      </c>
      <c r="AR131" s="61">
        <f>IF(OR(historie[[#This Row],[Disk]]&lt;b_7_m,historie[[#This Row],[Disk]]=""),0,ROUNDDOWN(a_7_m*(FLOOR(historie[[#This Row],[Disk]]*VLOOKUP(historie[[#This Row],[Veteran]],Veteran,8,FALSE),0.01)-b_7_m)^c_7_m,0))</f>
        <v>343</v>
      </c>
      <c r="AS131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131" s="61">
        <f>IF(OR(historie[[#This Row],[Oštěp]]&lt;b_9_m,historie[[#This Row],[Oštěp]]=""),0,ROUNDDOWN(a_9_m*(FLOOR(historie[[#This Row],[Oštěp]]*VLOOKUP(historie[[#This Row],[Veteran]],Veteran,10,FALSE),0.01)-b_9_m)^c_9_m,0))</f>
        <v>358</v>
      </c>
      <c r="AU131" s="61">
        <f>IF(OR(historie[[#This Row],[1500m]]*24*60*60&gt;b_10_m,historie[[#This Row],[1500m]]=""),0,ROUNDDOWN(a_10_m*(b_10_m-historie[[#This Row],[1500m]]*VLOOKUP(historie[[#This Row],[Veteran]],Veteran,11,FALSE)*24*60*60)^c_10_m,0))</f>
        <v>492</v>
      </c>
      <c r="AV131" s="80">
        <f t="shared" si="2"/>
        <v>3406</v>
      </c>
      <c r="AW131" s="62">
        <f t="array" ref="AW131">MAX(IF(historie[[Jméno a příjmení]:[Jméno a příjmení]]=A131,historie[[100m_body_v]:[100m_body_v]]))
+MAX(IF(historie[[Jméno a příjmení]:[Jméno a příjmení]]=A131,historie[[dálka_body_v]:[dálka_body_v]]))
+MAX(IF(historie[[Jméno a příjmení]:[Jméno a příjmení]]=A131,historie[[koule_body_v]:[koule_body_v]]))
+MAX(IF(historie[[Jméno a příjmení]:[Jméno a příjmení]]=A131,historie[[výška_body_v]:[výška_body_v]]))
+MAX(IF(historie[[Jméno a příjmení]:[Jméno a příjmení]]=A131,historie[[400m_body_v]:[400m_body_v]]))
+MAX(IF(historie[[Jméno a příjmení]:[Jméno a příjmení]]=A131,historie[[překážky_body_v]:[překážky_body_v]]))
+MAX(IF(historie[[Jméno a příjmení]:[Jméno a příjmení]]=A131,historie[[disk_body_v]:[disk_body_v]]))
+MAX(IF(historie[[Jméno a příjmení]:[Jméno a příjmení]]=A131,historie[[tyčka_body_v]:[tyčka_body_v]]))
+MAX(IF(historie[[Jméno a příjmení]:[Jméno a příjmení]]=A131,historie[[oštěp_body_v]:[oštěp_body_v]]))
+MAX(IF(historie[[Jméno a příjmení]:[Jméno a příjmení]]=A131,historie[[1500m_body_v]:[1500m_body_v]]))</f>
        <v>4089</v>
      </c>
    </row>
    <row r="132" spans="1:49" x14ac:dyDescent="0.2">
      <c r="A132" s="56" t="s">
        <v>17</v>
      </c>
      <c r="B132" s="56">
        <v>1983</v>
      </c>
      <c r="C132" s="57">
        <v>13.14</v>
      </c>
      <c r="D132" s="58">
        <v>405</v>
      </c>
      <c r="E132" s="59">
        <v>465</v>
      </c>
      <c r="F132" s="58">
        <v>317</v>
      </c>
      <c r="G132" s="57">
        <v>7.93</v>
      </c>
      <c r="H132" s="58">
        <v>362</v>
      </c>
      <c r="I132" s="64">
        <v>155</v>
      </c>
      <c r="J132" s="58">
        <v>426</v>
      </c>
      <c r="K132" s="57">
        <v>62.54</v>
      </c>
      <c r="L132" s="58">
        <v>327</v>
      </c>
      <c r="M132" s="57">
        <v>22.76</v>
      </c>
      <c r="N132" s="58">
        <v>151</v>
      </c>
      <c r="O132" s="57">
        <v>24.96</v>
      </c>
      <c r="P132" s="58">
        <v>366</v>
      </c>
      <c r="Q132" s="63">
        <v>200</v>
      </c>
      <c r="R132" s="58">
        <v>140</v>
      </c>
      <c r="S132" s="57">
        <v>33.79</v>
      </c>
      <c r="T132" s="58">
        <v>353</v>
      </c>
      <c r="U132" s="60">
        <v>3.7384259259259263E-3</v>
      </c>
      <c r="V132" s="58">
        <v>434</v>
      </c>
      <c r="W132" s="58">
        <v>3281</v>
      </c>
      <c r="X132" s="83">
        <v>2011</v>
      </c>
      <c r="Y132" s="77">
        <f>IF(historie[[#This Row],[Ročník]]&lt;&gt;0,historie[[#This Row],[Rok]]-historie[[#This Row],[Ročník]],"")</f>
        <v>28</v>
      </c>
      <c r="Z132" s="80">
        <f>IF(AND(historie[[#This Row],[Ročník]]&lt;&gt;"",FLOOR(historie[[#This Row],[Rok]]-historie[[#This Row],[Ročník]],5)&gt;=35),FLOOR(historie[[#This Row],[Rok]]-historie[[#This Row],[Ročník]],5),0)</f>
        <v>0</v>
      </c>
      <c r="AA132" s="61">
        <f>IF(OR(historie[[#This Row],[100m]]&gt;b_1_m-k_1_m*měření,historie[[#This Row],[100m]]=""),0,ROUNDDOWN(a_1_m*(b_1_m-k_1_m*měření-historie[[#This Row],[100m]])^c_1_m,0))</f>
        <v>405</v>
      </c>
      <c r="AB132" s="61">
        <f>IF(OR(historie[[#This Row],[Dálka]]&lt;b_2_m,historie[[#This Row],[Dálka]]=""),0,ROUNDDOWN(a_2_m*(historie[[#This Row],[Dálka]]-b_2_m)^c_2_m,0))</f>
        <v>317</v>
      </c>
      <c r="AC132" s="61">
        <f>IF(OR(historie[[#This Row],[Koule]]&lt;b_3_m,historie[[#This Row],[Koule]]=""),0,ROUNDDOWN(a_3_m*(historie[[#This Row],[Koule]]-b_3_m)^c_3_m,0))</f>
        <v>362</v>
      </c>
      <c r="AD132" s="61">
        <f>IF(OR(historie[[#This Row],[Výška]]&lt;b_4_m,historie[[#This Row],[Výška]]=""),0,ROUNDDOWN(a_4_m*(historie[[#This Row],[Výška]]-b_4_m)^c_4_m,0))</f>
        <v>426</v>
      </c>
      <c r="AE132" s="61">
        <f>IF(OR(historie[[#This Row],[400m]]&gt;b_5_m-k_5_m*měření,historie[[#This Row],[400m]]=""),0,ROUNDDOWN(a_5_m*(b_5_m-k_5_m*měření-historie[[#This Row],[400m]])^c_5_m,0))</f>
        <v>327</v>
      </c>
      <c r="AF132" s="61">
        <f>IF(OR(historie[[#This Row],[Překážky]]&gt;b_6_m-k_6_m*měření,historie[[#This Row],[Překážky]]=""),0,ROUNDDOWN(a_6_m*(b_6_m-k_6_m*měření-historie[[#This Row],[Překážky]])^c_6_m,0))</f>
        <v>151</v>
      </c>
      <c r="AG132" s="61">
        <f>IF(OR(historie[[#This Row],[Disk]]&lt;b_7_m,historie[[#This Row],[Disk]]=""),0,ROUNDDOWN(a_7_m*(historie[[#This Row],[Disk]]-b_7_m)^c_7_m,0))</f>
        <v>366</v>
      </c>
      <c r="AH132" s="61">
        <f>IF(OR(historie[[#This Row],[Tyčka]]&lt;b_8_m,historie[[#This Row],[Tyčka]]=""),0,ROUNDDOWN(a_8_m*(historie[[#This Row],[Tyčka]]-b_8_m)^c_8_m,0))</f>
        <v>140</v>
      </c>
      <c r="AI132" s="61">
        <f>IF(OR(historie[[#This Row],[Oštěp]]&lt;b_9_m,historie[[#This Row],[Oštěp]]=""),0,ROUNDDOWN(a_9_m*(historie[[#This Row],[Oštěp]]-b_9_m)^c_9_m,0))</f>
        <v>353</v>
      </c>
      <c r="AJ132" s="61">
        <f>IF(OR(historie[[#This Row],[1500m]]*24*60*60&gt;b_10_m,historie[[#This Row],[1500m]]=""),0,ROUNDDOWN(a_10_m*(b_10_m-historie[[#This Row],[1500m]]*24*60*60)^c_10_m,0))</f>
        <v>435</v>
      </c>
      <c r="AK13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3282</v>
      </c>
      <c r="AL13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405</v>
      </c>
      <c r="AM132" s="61">
        <f>IF(OR(historie[[#This Row],[Dálka]]&lt;b_2_m,historie[[#This Row],[Dálka]]=""),0,ROUNDDOWN(a_2_m*(ROUND(historie[[#This Row],[Dálka]]*VLOOKUP(historie[[#This Row],[Veteran]],Veteran,3,FALSE),0)-b_2_m)^c_2_m,0))</f>
        <v>317</v>
      </c>
      <c r="AN132" s="61">
        <f>IF(OR(historie[[#This Row],[Koule]]&lt;b_3_m,historie[[#This Row],[Koule]]=""),0,ROUNDDOWN(a_3_m*(FLOOR(historie[[#This Row],[Koule]]*VLOOKUP(historie[[#This Row],[Veteran]],Veteran,4,FALSE),0.01)-b_3_m)^c_3_m,0))</f>
        <v>362</v>
      </c>
      <c r="AO132" s="6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13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327</v>
      </c>
      <c r="AQ13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151</v>
      </c>
      <c r="AR132" s="61">
        <f>IF(OR(historie[[#This Row],[Disk]]&lt;b_7_m,historie[[#This Row],[Disk]]=""),0,ROUNDDOWN(a_7_m*(FLOOR(historie[[#This Row],[Disk]]*VLOOKUP(historie[[#This Row],[Veteran]],Veteran,8,FALSE),0.01)-b_7_m)^c_7_m,0))</f>
        <v>366</v>
      </c>
      <c r="AS132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132" s="61">
        <f>IF(OR(historie[[#This Row],[Oštěp]]&lt;b_9_m,historie[[#This Row],[Oštěp]]=""),0,ROUNDDOWN(a_9_m*(FLOOR(historie[[#This Row],[Oštěp]]*VLOOKUP(historie[[#This Row],[Veteran]],Veteran,10,FALSE),0.01)-b_9_m)^c_9_m,0))</f>
        <v>353</v>
      </c>
      <c r="AU132" s="61">
        <f>IF(OR(historie[[#This Row],[1500m]]*24*60*60&gt;b_10_m,historie[[#This Row],[1500m]]=""),0,ROUNDDOWN(a_10_m*(b_10_m-historie[[#This Row],[1500m]]*VLOOKUP(historie[[#This Row],[Veteran]],Veteran,11,FALSE)*24*60*60)^c_10_m,0))</f>
        <v>435</v>
      </c>
      <c r="AV132" s="80">
        <f t="shared" si="2"/>
        <v>3282</v>
      </c>
      <c r="AW132" s="62">
        <f t="array" ref="AW132">MAX(IF(historie[[Jméno a příjmení]:[Jméno a příjmení]]=A132,historie[[100m_body_v]:[100m_body_v]]))
+MAX(IF(historie[[Jméno a příjmení]:[Jméno a příjmení]]=A132,historie[[dálka_body_v]:[dálka_body_v]]))
+MAX(IF(historie[[Jméno a příjmení]:[Jméno a příjmení]]=A132,historie[[koule_body_v]:[koule_body_v]]))
+MAX(IF(historie[[Jméno a příjmení]:[Jméno a příjmení]]=A132,historie[[výška_body_v]:[výška_body_v]]))
+MAX(IF(historie[[Jméno a příjmení]:[Jméno a příjmení]]=A132,historie[[400m_body_v]:[400m_body_v]]))
+MAX(IF(historie[[Jméno a příjmení]:[Jméno a příjmení]]=A132,historie[[překážky_body_v]:[překážky_body_v]]))
+MAX(IF(historie[[Jméno a příjmení]:[Jméno a příjmení]]=A132,historie[[disk_body_v]:[disk_body_v]]))
+MAX(IF(historie[[Jméno a příjmení]:[Jméno a příjmení]]=A132,historie[[tyčka_body_v]:[tyčka_body_v]]))
+MAX(IF(historie[[Jméno a příjmení]:[Jméno a příjmení]]=A132,historie[[oštěp_body_v]:[oštěp_body_v]]))
+MAX(IF(historie[[Jméno a příjmení]:[Jméno a příjmení]]=A132,historie[[1500m_body_v]:[1500m_body_v]]))</f>
        <v>4089</v>
      </c>
    </row>
    <row r="133" spans="1:49" x14ac:dyDescent="0.2">
      <c r="A133" s="56" t="s">
        <v>17</v>
      </c>
      <c r="B133" s="56">
        <v>1983</v>
      </c>
      <c r="C133" s="57">
        <v>13.22</v>
      </c>
      <c r="D133" s="58">
        <v>393</v>
      </c>
      <c r="E133" s="59">
        <v>469</v>
      </c>
      <c r="F133" s="58">
        <v>324</v>
      </c>
      <c r="G133" s="57">
        <v>7.6</v>
      </c>
      <c r="H133" s="58">
        <v>343</v>
      </c>
      <c r="I133" s="63">
        <v>150</v>
      </c>
      <c r="J133" s="58">
        <v>389</v>
      </c>
      <c r="K133" s="57">
        <v>66.84</v>
      </c>
      <c r="L133" s="58">
        <v>207</v>
      </c>
      <c r="M133" s="57">
        <v>22.65</v>
      </c>
      <c r="N133" s="58">
        <v>157</v>
      </c>
      <c r="O133" s="57">
        <v>22.99</v>
      </c>
      <c r="P133" s="58">
        <v>329</v>
      </c>
      <c r="Q133" s="63">
        <v>207</v>
      </c>
      <c r="R133" s="58">
        <v>153</v>
      </c>
      <c r="S133" s="57">
        <v>33.659999999999997</v>
      </c>
      <c r="T133" s="58">
        <v>351</v>
      </c>
      <c r="U133" s="60">
        <v>4.4328703703703709E-3</v>
      </c>
      <c r="V133" s="58">
        <v>178</v>
      </c>
      <c r="W133" s="58">
        <v>2646</v>
      </c>
      <c r="X133" s="83">
        <v>2010</v>
      </c>
      <c r="Y133" s="77">
        <f>IF(historie[[#This Row],[Ročník]]&lt;&gt;0,historie[[#This Row],[Rok]]-historie[[#This Row],[Ročník]],"")</f>
        <v>27</v>
      </c>
      <c r="Z133" s="80">
        <f>IF(AND(historie[[#This Row],[Ročník]]&lt;&gt;"",FLOOR(historie[[#This Row],[Rok]]-historie[[#This Row],[Ročník]],5)&gt;=35),FLOOR(historie[[#This Row],[Rok]]-historie[[#This Row],[Ročník]],5),0)</f>
        <v>0</v>
      </c>
      <c r="AA133" s="61">
        <f>IF(OR(historie[[#This Row],[100m]]&gt;b_1_m-k_1_m*měření,historie[[#This Row],[100m]]=""),0,ROUNDDOWN(a_1_m*(b_1_m-k_1_m*měření-historie[[#This Row],[100m]])^c_1_m,0))</f>
        <v>393</v>
      </c>
      <c r="AB133" s="61">
        <f>IF(OR(historie[[#This Row],[Dálka]]&lt;b_2_m,historie[[#This Row],[Dálka]]=""),0,ROUNDDOWN(a_2_m*(historie[[#This Row],[Dálka]]-b_2_m)^c_2_m,0))</f>
        <v>324</v>
      </c>
      <c r="AC133" s="61">
        <f>IF(OR(historie[[#This Row],[Koule]]&lt;b_3_m,historie[[#This Row],[Koule]]=""),0,ROUNDDOWN(a_3_m*(historie[[#This Row],[Koule]]-b_3_m)^c_3_m,0))</f>
        <v>343</v>
      </c>
      <c r="AD133" s="61">
        <f>IF(OR(historie[[#This Row],[Výška]]&lt;b_4_m,historie[[#This Row],[Výška]]=""),0,ROUNDDOWN(a_4_m*(historie[[#This Row],[Výška]]-b_4_m)^c_4_m,0))</f>
        <v>389</v>
      </c>
      <c r="AE133" s="61">
        <f>IF(OR(historie[[#This Row],[400m]]&gt;b_5_m-k_5_m*měření,historie[[#This Row],[400m]]=""),0,ROUNDDOWN(a_5_m*(b_5_m-k_5_m*měření-historie[[#This Row],[400m]])^c_5_m,0))</f>
        <v>207</v>
      </c>
      <c r="AF133" s="61">
        <f>IF(OR(historie[[#This Row],[Překážky]]&gt;b_6_m-k_6_m*měření,historie[[#This Row],[Překážky]]=""),0,ROUNDDOWN(a_6_m*(b_6_m-k_6_m*měření-historie[[#This Row],[Překážky]])^c_6_m,0))</f>
        <v>157</v>
      </c>
      <c r="AG133" s="61">
        <f>IF(OR(historie[[#This Row],[Disk]]&lt;b_7_m,historie[[#This Row],[Disk]]=""),0,ROUNDDOWN(a_7_m*(historie[[#This Row],[Disk]]-b_7_m)^c_7_m,0))</f>
        <v>329</v>
      </c>
      <c r="AH133" s="61">
        <f>IF(OR(historie[[#This Row],[Tyčka]]&lt;b_8_m,historie[[#This Row],[Tyčka]]=""),0,ROUNDDOWN(a_8_m*(historie[[#This Row],[Tyčka]]-b_8_m)^c_8_m,0))</f>
        <v>153</v>
      </c>
      <c r="AI133" s="61">
        <f>IF(OR(historie[[#This Row],[Oštěp]]&lt;b_9_m,historie[[#This Row],[Oštěp]]=""),0,ROUNDDOWN(a_9_m*(historie[[#This Row],[Oštěp]]-b_9_m)^c_9_m,0))</f>
        <v>351</v>
      </c>
      <c r="AJ133" s="61">
        <f>IF(OR(historie[[#This Row],[1500m]]*24*60*60&gt;b_10_m,historie[[#This Row],[1500m]]=""),0,ROUNDDOWN(a_10_m*(b_10_m-historie[[#This Row],[1500m]]*24*60*60)^c_10_m,0))</f>
        <v>178</v>
      </c>
      <c r="AK13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2824</v>
      </c>
      <c r="AL13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393</v>
      </c>
      <c r="AM133" s="61">
        <f>IF(OR(historie[[#This Row],[Dálka]]&lt;b_2_m,historie[[#This Row],[Dálka]]=""),0,ROUNDDOWN(a_2_m*(ROUND(historie[[#This Row],[Dálka]]*VLOOKUP(historie[[#This Row],[Veteran]],Veteran,3,FALSE),0)-b_2_m)^c_2_m,0))</f>
        <v>324</v>
      </c>
      <c r="AN133" s="61">
        <f>IF(OR(historie[[#This Row],[Koule]]&lt;b_3_m,historie[[#This Row],[Koule]]=""),0,ROUNDDOWN(a_3_m*(FLOOR(historie[[#This Row],[Koule]]*VLOOKUP(historie[[#This Row],[Veteran]],Veteran,4,FALSE),0.01)-b_3_m)^c_3_m,0))</f>
        <v>343</v>
      </c>
      <c r="AO133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13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207</v>
      </c>
      <c r="AQ13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157</v>
      </c>
      <c r="AR133" s="61">
        <f>IF(OR(historie[[#This Row],[Disk]]&lt;b_7_m,historie[[#This Row],[Disk]]=""),0,ROUNDDOWN(a_7_m*(FLOOR(historie[[#This Row],[Disk]]*VLOOKUP(historie[[#This Row],[Veteran]],Veteran,8,FALSE),0.01)-b_7_m)^c_7_m,0))</f>
        <v>329</v>
      </c>
      <c r="AS133" s="61">
        <f>IF(OR(historie[[#This Row],[Tyčka]]&lt;b_8_m,historie[[#This Row],[Tyčka]]=""),0,ROUNDDOWN(a_8_m*(ROUND(historie[[#This Row],[Tyčka]]*VLOOKUP(historie[[#This Row],[Veteran]],Veteran,9,FALSE),0)-b_8_m)^c_8_m,0))</f>
        <v>153</v>
      </c>
      <c r="AT133" s="61">
        <f>IF(OR(historie[[#This Row],[Oštěp]]&lt;b_9_m,historie[[#This Row],[Oštěp]]=""),0,ROUNDDOWN(a_9_m*(FLOOR(historie[[#This Row],[Oštěp]]*VLOOKUP(historie[[#This Row],[Veteran]],Veteran,10,FALSE),0.01)-b_9_m)^c_9_m,0))</f>
        <v>351</v>
      </c>
      <c r="AU133" s="61">
        <f>IF(OR(historie[[#This Row],[1500m]]*24*60*60&gt;b_10_m,historie[[#This Row],[1500m]]=""),0,ROUNDDOWN(a_10_m*(b_10_m-historie[[#This Row],[1500m]]*VLOOKUP(historie[[#This Row],[Veteran]],Veteran,11,FALSE)*24*60*60)^c_10_m,0))</f>
        <v>178</v>
      </c>
      <c r="AV133" s="80">
        <f t="shared" si="2"/>
        <v>2824</v>
      </c>
      <c r="AW133" s="62">
        <f t="array" ref="AW133">MAX(IF(historie[[Jméno a příjmení]:[Jméno a příjmení]]=A133,historie[[100m_body_v]:[100m_body_v]]))
+MAX(IF(historie[[Jméno a příjmení]:[Jméno a příjmení]]=A133,historie[[dálka_body_v]:[dálka_body_v]]))
+MAX(IF(historie[[Jméno a příjmení]:[Jméno a příjmení]]=A133,historie[[koule_body_v]:[koule_body_v]]))
+MAX(IF(historie[[Jméno a příjmení]:[Jméno a příjmení]]=A133,historie[[výška_body_v]:[výška_body_v]]))
+MAX(IF(historie[[Jméno a příjmení]:[Jméno a příjmení]]=A133,historie[[400m_body_v]:[400m_body_v]]))
+MAX(IF(historie[[Jméno a příjmení]:[Jméno a příjmení]]=A133,historie[[překážky_body_v]:[překážky_body_v]]))
+MAX(IF(historie[[Jméno a příjmení]:[Jméno a příjmení]]=A133,historie[[disk_body_v]:[disk_body_v]]))
+MAX(IF(historie[[Jméno a příjmení]:[Jméno a příjmení]]=A133,historie[[tyčka_body_v]:[tyčka_body_v]]))
+MAX(IF(historie[[Jméno a příjmení]:[Jméno a příjmení]]=A133,historie[[oštěp_body_v]:[oštěp_body_v]]))
+MAX(IF(historie[[Jméno a příjmení]:[Jméno a příjmení]]=A133,historie[[1500m_body_v]:[1500m_body_v]]))</f>
        <v>4089</v>
      </c>
    </row>
    <row r="134" spans="1:49" x14ac:dyDescent="0.2">
      <c r="A134" s="56" t="s">
        <v>17</v>
      </c>
      <c r="B134" s="56">
        <v>1983</v>
      </c>
      <c r="C134" s="57">
        <v>13.72</v>
      </c>
      <c r="D134" s="58">
        <v>318</v>
      </c>
      <c r="E134" s="59">
        <v>449</v>
      </c>
      <c r="F134" s="58">
        <v>288</v>
      </c>
      <c r="G134" s="57">
        <v>7.63</v>
      </c>
      <c r="H134" s="58">
        <v>344</v>
      </c>
      <c r="I134" s="63">
        <v>150</v>
      </c>
      <c r="J134" s="58">
        <v>389</v>
      </c>
      <c r="K134" s="57">
        <v>66.400000000000006</v>
      </c>
      <c r="L134" s="58">
        <v>218</v>
      </c>
      <c r="M134" s="57">
        <v>22.28</v>
      </c>
      <c r="N134" s="58">
        <v>178</v>
      </c>
      <c r="O134" s="57">
        <v>25.8</v>
      </c>
      <c r="P134" s="58">
        <v>383</v>
      </c>
      <c r="Q134" s="63">
        <v>210</v>
      </c>
      <c r="R134" s="58">
        <v>159</v>
      </c>
      <c r="S134" s="57">
        <v>33.700000000000003</v>
      </c>
      <c r="T134" s="58">
        <v>352</v>
      </c>
      <c r="U134" s="60">
        <v>3.9814814814814817E-3</v>
      </c>
      <c r="V134" s="58">
        <v>333</v>
      </c>
      <c r="W134" s="58">
        <v>2962</v>
      </c>
      <c r="X134" s="83">
        <v>2009</v>
      </c>
      <c r="Y134" s="77">
        <f>IF(historie[[#This Row],[Ročník]]&lt;&gt;0,historie[[#This Row],[Rok]]-historie[[#This Row],[Ročník]],"")</f>
        <v>26</v>
      </c>
      <c r="Z134" s="80">
        <f>IF(AND(historie[[#This Row],[Ročník]]&lt;&gt;"",FLOOR(historie[[#This Row],[Rok]]-historie[[#This Row],[Ročník]],5)&gt;=35),FLOOR(historie[[#This Row],[Rok]]-historie[[#This Row],[Ročník]],5),0)</f>
        <v>0</v>
      </c>
      <c r="AA134" s="61">
        <f>IF(OR(historie[[#This Row],[100m]]&gt;b_1_m-k_1_m*měření,historie[[#This Row],[100m]]=""),0,ROUNDDOWN(a_1_m*(b_1_m-k_1_m*měření-historie[[#This Row],[100m]])^c_1_m,0))</f>
        <v>318</v>
      </c>
      <c r="AB134" s="61">
        <f>IF(OR(historie[[#This Row],[Dálka]]&lt;b_2_m,historie[[#This Row],[Dálka]]=""),0,ROUNDDOWN(a_2_m*(historie[[#This Row],[Dálka]]-b_2_m)^c_2_m,0))</f>
        <v>288</v>
      </c>
      <c r="AC134" s="61">
        <f>IF(OR(historie[[#This Row],[Koule]]&lt;b_3_m,historie[[#This Row],[Koule]]=""),0,ROUNDDOWN(a_3_m*(historie[[#This Row],[Koule]]-b_3_m)^c_3_m,0))</f>
        <v>344</v>
      </c>
      <c r="AD134" s="61">
        <f>IF(OR(historie[[#This Row],[Výška]]&lt;b_4_m,historie[[#This Row],[Výška]]=""),0,ROUNDDOWN(a_4_m*(historie[[#This Row],[Výška]]-b_4_m)^c_4_m,0))</f>
        <v>389</v>
      </c>
      <c r="AE134" s="61">
        <f>IF(OR(historie[[#This Row],[400m]]&gt;b_5_m-k_5_m*měření,historie[[#This Row],[400m]]=""),0,ROUNDDOWN(a_5_m*(b_5_m-k_5_m*měření-historie[[#This Row],[400m]])^c_5_m,0))</f>
        <v>218</v>
      </c>
      <c r="AF134" s="61">
        <f>IF(OR(historie[[#This Row],[Překážky]]&gt;b_6_m-k_6_m*měření,historie[[#This Row],[Překážky]]=""),0,ROUNDDOWN(a_6_m*(b_6_m-k_6_m*měření-historie[[#This Row],[Překážky]])^c_6_m,0))</f>
        <v>178</v>
      </c>
      <c r="AG134" s="61">
        <f>IF(OR(historie[[#This Row],[Disk]]&lt;b_7_m,historie[[#This Row],[Disk]]=""),0,ROUNDDOWN(a_7_m*(historie[[#This Row],[Disk]]-b_7_m)^c_7_m,0))</f>
        <v>383</v>
      </c>
      <c r="AH134" s="61">
        <f>IF(OR(historie[[#This Row],[Tyčka]]&lt;b_8_m,historie[[#This Row],[Tyčka]]=""),0,ROUNDDOWN(a_8_m*(historie[[#This Row],[Tyčka]]-b_8_m)^c_8_m,0))</f>
        <v>159</v>
      </c>
      <c r="AI134" s="61">
        <f>IF(OR(historie[[#This Row],[Oštěp]]&lt;b_9_m,historie[[#This Row],[Oštěp]]=""),0,ROUNDDOWN(a_9_m*(historie[[#This Row],[Oštěp]]-b_9_m)^c_9_m,0))</f>
        <v>352</v>
      </c>
      <c r="AJ134" s="61">
        <f>IF(OR(historie[[#This Row],[1500m]]*24*60*60&gt;b_10_m,historie[[#This Row],[1500m]]=""),0,ROUNDDOWN(a_10_m*(b_10_m-historie[[#This Row],[1500m]]*24*60*60)^c_10_m,0))</f>
        <v>333</v>
      </c>
      <c r="AK13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2962</v>
      </c>
      <c r="AL13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318</v>
      </c>
      <c r="AM134" s="61">
        <f>IF(OR(historie[[#This Row],[Dálka]]&lt;b_2_m,historie[[#This Row],[Dálka]]=""),0,ROUNDDOWN(a_2_m*(ROUND(historie[[#This Row],[Dálka]]*VLOOKUP(historie[[#This Row],[Veteran]],Veteran,3,FALSE),0)-b_2_m)^c_2_m,0))</f>
        <v>288</v>
      </c>
      <c r="AN134" s="61">
        <f>IF(OR(historie[[#This Row],[Koule]]&lt;b_3_m,historie[[#This Row],[Koule]]=""),0,ROUNDDOWN(a_3_m*(FLOOR(historie[[#This Row],[Koule]]*VLOOKUP(historie[[#This Row],[Veteran]],Veteran,4,FALSE),0.01)-b_3_m)^c_3_m,0))</f>
        <v>344</v>
      </c>
      <c r="AO134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13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218</v>
      </c>
      <c r="AQ13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178</v>
      </c>
      <c r="AR134" s="61">
        <f>IF(OR(historie[[#This Row],[Disk]]&lt;b_7_m,historie[[#This Row],[Disk]]=""),0,ROUNDDOWN(a_7_m*(FLOOR(historie[[#This Row],[Disk]]*VLOOKUP(historie[[#This Row],[Veteran]],Veteran,8,FALSE),0.01)-b_7_m)^c_7_m,0))</f>
        <v>383</v>
      </c>
      <c r="AS134" s="61">
        <f>IF(OR(historie[[#This Row],[Tyčka]]&lt;b_8_m,historie[[#This Row],[Tyčka]]=""),0,ROUNDDOWN(a_8_m*(ROUND(historie[[#This Row],[Tyčka]]*VLOOKUP(historie[[#This Row],[Veteran]],Veteran,9,FALSE),0)-b_8_m)^c_8_m,0))</f>
        <v>159</v>
      </c>
      <c r="AT134" s="61">
        <f>IF(OR(historie[[#This Row],[Oštěp]]&lt;b_9_m,historie[[#This Row],[Oštěp]]=""),0,ROUNDDOWN(a_9_m*(FLOOR(historie[[#This Row],[Oštěp]]*VLOOKUP(historie[[#This Row],[Veteran]],Veteran,10,FALSE),0.01)-b_9_m)^c_9_m,0))</f>
        <v>352</v>
      </c>
      <c r="AU134" s="61">
        <f>IF(OR(historie[[#This Row],[1500m]]*24*60*60&gt;b_10_m,historie[[#This Row],[1500m]]=""),0,ROUNDDOWN(a_10_m*(b_10_m-historie[[#This Row],[1500m]]*VLOOKUP(historie[[#This Row],[Veteran]],Veteran,11,FALSE)*24*60*60)^c_10_m,0))</f>
        <v>333</v>
      </c>
      <c r="AV134" s="80">
        <f t="shared" si="2"/>
        <v>2962</v>
      </c>
      <c r="AW134" s="62">
        <f t="array" ref="AW134">MAX(IF(historie[[Jméno a příjmení]:[Jméno a příjmení]]=A134,historie[[100m_body_v]:[100m_body_v]]))
+MAX(IF(historie[[Jméno a příjmení]:[Jméno a příjmení]]=A134,historie[[dálka_body_v]:[dálka_body_v]]))
+MAX(IF(historie[[Jméno a příjmení]:[Jméno a příjmení]]=A134,historie[[koule_body_v]:[koule_body_v]]))
+MAX(IF(historie[[Jméno a příjmení]:[Jméno a příjmení]]=A134,historie[[výška_body_v]:[výška_body_v]]))
+MAX(IF(historie[[Jméno a příjmení]:[Jméno a příjmení]]=A134,historie[[400m_body_v]:[400m_body_v]]))
+MAX(IF(historie[[Jméno a příjmení]:[Jméno a příjmení]]=A134,historie[[překážky_body_v]:[překážky_body_v]]))
+MAX(IF(historie[[Jméno a příjmení]:[Jméno a příjmení]]=A134,historie[[disk_body_v]:[disk_body_v]]))
+MAX(IF(historie[[Jméno a příjmení]:[Jméno a příjmení]]=A134,historie[[tyčka_body_v]:[tyčka_body_v]]))
+MAX(IF(historie[[Jméno a příjmení]:[Jméno a příjmení]]=A134,historie[[oštěp_body_v]:[oštěp_body_v]]))
+MAX(IF(historie[[Jméno a příjmení]:[Jméno a příjmení]]=A134,historie[[1500m_body_v]:[1500m_body_v]]))</f>
        <v>4089</v>
      </c>
    </row>
    <row r="135" spans="1:49" x14ac:dyDescent="0.2">
      <c r="A135" s="56" t="s">
        <v>17</v>
      </c>
      <c r="B135" s="56">
        <v>1983</v>
      </c>
      <c r="C135" s="57">
        <v>13</v>
      </c>
      <c r="D135" s="58">
        <v>428</v>
      </c>
      <c r="E135" s="59">
        <v>490</v>
      </c>
      <c r="F135" s="58">
        <v>363</v>
      </c>
      <c r="G135" s="57">
        <v>7.39</v>
      </c>
      <c r="H135" s="58">
        <v>330</v>
      </c>
      <c r="I135" s="63">
        <v>140</v>
      </c>
      <c r="J135" s="58">
        <v>317</v>
      </c>
      <c r="K135" s="57">
        <v>64.97</v>
      </c>
      <c r="L135" s="58">
        <v>256</v>
      </c>
      <c r="M135" s="57">
        <v>22.34</v>
      </c>
      <c r="N135" s="58">
        <v>174</v>
      </c>
      <c r="O135" s="57">
        <v>24.3</v>
      </c>
      <c r="P135" s="58">
        <v>354</v>
      </c>
      <c r="Q135" s="63">
        <v>220</v>
      </c>
      <c r="R135" s="58">
        <v>179</v>
      </c>
      <c r="S135" s="57">
        <v>31.31</v>
      </c>
      <c r="T135" s="58">
        <v>318</v>
      </c>
      <c r="U135" s="60">
        <v>3.9120370370370368E-3</v>
      </c>
      <c r="V135" s="58">
        <v>361</v>
      </c>
      <c r="W135" s="58">
        <v>3080</v>
      </c>
      <c r="X135" s="83">
        <v>2008</v>
      </c>
      <c r="Y135" s="77">
        <f>IF(historie[[#This Row],[Ročník]]&lt;&gt;0,historie[[#This Row],[Rok]]-historie[[#This Row],[Ročník]],"")</f>
        <v>25</v>
      </c>
      <c r="Z135" s="80">
        <f>IF(AND(historie[[#This Row],[Ročník]]&lt;&gt;"",FLOOR(historie[[#This Row],[Rok]]-historie[[#This Row],[Ročník]],5)&gt;=35),FLOOR(historie[[#This Row],[Rok]]-historie[[#This Row],[Ročník]],5),0)</f>
        <v>0</v>
      </c>
      <c r="AA135" s="61">
        <f>IF(OR(historie[[#This Row],[100m]]&gt;b_1_m-k_1_m*měření,historie[[#This Row],[100m]]=""),0,ROUNDDOWN(a_1_m*(b_1_m-k_1_m*měření-historie[[#This Row],[100m]])^c_1_m,0))</f>
        <v>428</v>
      </c>
      <c r="AB135" s="61">
        <f>IF(OR(historie[[#This Row],[Dálka]]&lt;b_2_m,historie[[#This Row],[Dálka]]=""),0,ROUNDDOWN(a_2_m*(historie[[#This Row],[Dálka]]-b_2_m)^c_2_m,0))</f>
        <v>363</v>
      </c>
      <c r="AC135" s="61">
        <f>IF(OR(historie[[#This Row],[Koule]]&lt;b_3_m,historie[[#This Row],[Koule]]=""),0,ROUNDDOWN(a_3_m*(historie[[#This Row],[Koule]]-b_3_m)^c_3_m,0))</f>
        <v>330</v>
      </c>
      <c r="AD135" s="61">
        <f>IF(OR(historie[[#This Row],[Výška]]&lt;b_4_m,historie[[#This Row],[Výška]]=""),0,ROUNDDOWN(a_4_m*(historie[[#This Row],[Výška]]-b_4_m)^c_4_m,0))</f>
        <v>317</v>
      </c>
      <c r="AE135" s="61">
        <f>IF(OR(historie[[#This Row],[400m]]&gt;b_5_m-k_5_m*měření,historie[[#This Row],[400m]]=""),0,ROUNDDOWN(a_5_m*(b_5_m-k_5_m*měření-historie[[#This Row],[400m]])^c_5_m,0))</f>
        <v>256</v>
      </c>
      <c r="AF135" s="61">
        <f>IF(OR(historie[[#This Row],[Překážky]]&gt;b_6_m-k_6_m*měření,historie[[#This Row],[Překážky]]=""),0,ROUNDDOWN(a_6_m*(b_6_m-k_6_m*měření-historie[[#This Row],[Překážky]])^c_6_m,0))</f>
        <v>174</v>
      </c>
      <c r="AG135" s="61">
        <f>IF(OR(historie[[#This Row],[Disk]]&lt;b_7_m,historie[[#This Row],[Disk]]=""),0,ROUNDDOWN(a_7_m*(historie[[#This Row],[Disk]]-b_7_m)^c_7_m,0))</f>
        <v>354</v>
      </c>
      <c r="AH135" s="61">
        <f>IF(OR(historie[[#This Row],[Tyčka]]&lt;b_8_m,historie[[#This Row],[Tyčka]]=""),0,ROUNDDOWN(a_8_m*(historie[[#This Row],[Tyčka]]-b_8_m)^c_8_m,0))</f>
        <v>179</v>
      </c>
      <c r="AI135" s="61">
        <f>IF(OR(historie[[#This Row],[Oštěp]]&lt;b_9_m,historie[[#This Row],[Oštěp]]=""),0,ROUNDDOWN(a_9_m*(historie[[#This Row],[Oštěp]]-b_9_m)^c_9_m,0))</f>
        <v>318</v>
      </c>
      <c r="AJ135" s="61">
        <f>IF(OR(historie[[#This Row],[1500m]]*24*60*60&gt;b_10_m,historie[[#This Row],[1500m]]=""),0,ROUNDDOWN(a_10_m*(b_10_m-historie[[#This Row],[1500m]]*24*60*60)^c_10_m,0))</f>
        <v>361</v>
      </c>
      <c r="AK13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3080</v>
      </c>
      <c r="AL13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428</v>
      </c>
      <c r="AM135" s="61">
        <f>IF(OR(historie[[#This Row],[Dálka]]&lt;b_2_m,historie[[#This Row],[Dálka]]=""),0,ROUNDDOWN(a_2_m*(ROUND(historie[[#This Row],[Dálka]]*VLOOKUP(historie[[#This Row],[Veteran]],Veteran,3,FALSE),0)-b_2_m)^c_2_m,0))</f>
        <v>363</v>
      </c>
      <c r="AN135" s="61">
        <f>IF(OR(historie[[#This Row],[Koule]]&lt;b_3_m,historie[[#This Row],[Koule]]=""),0,ROUNDDOWN(a_3_m*(FLOOR(historie[[#This Row],[Koule]]*VLOOKUP(historie[[#This Row],[Veteran]],Veteran,4,FALSE),0.01)-b_3_m)^c_3_m,0))</f>
        <v>330</v>
      </c>
      <c r="AO135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13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256</v>
      </c>
      <c r="AQ13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174</v>
      </c>
      <c r="AR135" s="61">
        <f>IF(OR(historie[[#This Row],[Disk]]&lt;b_7_m,historie[[#This Row],[Disk]]=""),0,ROUNDDOWN(a_7_m*(FLOOR(historie[[#This Row],[Disk]]*VLOOKUP(historie[[#This Row],[Veteran]],Veteran,8,FALSE),0.01)-b_7_m)^c_7_m,0))</f>
        <v>354</v>
      </c>
      <c r="AS135" s="61">
        <f>IF(OR(historie[[#This Row],[Tyčka]]&lt;b_8_m,historie[[#This Row],[Tyčka]]=""),0,ROUNDDOWN(a_8_m*(ROUND(historie[[#This Row],[Tyčka]]*VLOOKUP(historie[[#This Row],[Veteran]],Veteran,9,FALSE),0)-b_8_m)^c_8_m,0))</f>
        <v>179</v>
      </c>
      <c r="AT135" s="61">
        <f>IF(OR(historie[[#This Row],[Oštěp]]&lt;b_9_m,historie[[#This Row],[Oštěp]]=""),0,ROUNDDOWN(a_9_m*(FLOOR(historie[[#This Row],[Oštěp]]*VLOOKUP(historie[[#This Row],[Veteran]],Veteran,10,FALSE),0.01)-b_9_m)^c_9_m,0))</f>
        <v>318</v>
      </c>
      <c r="AU135" s="61">
        <f>IF(OR(historie[[#This Row],[1500m]]*24*60*60&gt;b_10_m,historie[[#This Row],[1500m]]=""),0,ROUNDDOWN(a_10_m*(b_10_m-historie[[#This Row],[1500m]]*VLOOKUP(historie[[#This Row],[Veteran]],Veteran,11,FALSE)*24*60*60)^c_10_m,0))</f>
        <v>361</v>
      </c>
      <c r="AV135" s="80">
        <f t="shared" si="2"/>
        <v>3080</v>
      </c>
      <c r="AW135" s="62">
        <f t="array" ref="AW135">MAX(IF(historie[[Jméno a příjmení]:[Jméno a příjmení]]=A135,historie[[100m_body_v]:[100m_body_v]]))
+MAX(IF(historie[[Jméno a příjmení]:[Jméno a příjmení]]=A135,historie[[dálka_body_v]:[dálka_body_v]]))
+MAX(IF(historie[[Jméno a příjmení]:[Jméno a příjmení]]=A135,historie[[koule_body_v]:[koule_body_v]]))
+MAX(IF(historie[[Jméno a příjmení]:[Jméno a příjmení]]=A135,historie[[výška_body_v]:[výška_body_v]]))
+MAX(IF(historie[[Jméno a příjmení]:[Jméno a příjmení]]=A135,historie[[400m_body_v]:[400m_body_v]]))
+MAX(IF(historie[[Jméno a příjmení]:[Jméno a příjmení]]=A135,historie[[překážky_body_v]:[překážky_body_v]]))
+MAX(IF(historie[[Jméno a příjmení]:[Jméno a příjmení]]=A135,historie[[disk_body_v]:[disk_body_v]]))
+MAX(IF(historie[[Jméno a příjmení]:[Jméno a příjmení]]=A135,historie[[tyčka_body_v]:[tyčka_body_v]]))
+MAX(IF(historie[[Jméno a příjmení]:[Jméno a příjmení]]=A135,historie[[oštěp_body_v]:[oštěp_body_v]]))
+MAX(IF(historie[[Jméno a příjmení]:[Jméno a příjmení]]=A135,historie[[1500m_body_v]:[1500m_body_v]]))</f>
        <v>4089</v>
      </c>
    </row>
    <row r="136" spans="1:49" x14ac:dyDescent="0.2">
      <c r="A136" s="56" t="s">
        <v>17</v>
      </c>
      <c r="B136" s="56">
        <v>1983</v>
      </c>
      <c r="C136" s="57">
        <v>12.28</v>
      </c>
      <c r="D136" s="58">
        <v>552</v>
      </c>
      <c r="E136" s="59">
        <v>526</v>
      </c>
      <c r="F136" s="58">
        <v>433</v>
      </c>
      <c r="G136" s="57">
        <v>7.85</v>
      </c>
      <c r="H136" s="58">
        <v>357</v>
      </c>
      <c r="I136" s="63">
        <v>145</v>
      </c>
      <c r="J136" s="58">
        <v>352</v>
      </c>
      <c r="K136" s="57">
        <v>61.68</v>
      </c>
      <c r="L136" s="58">
        <v>353</v>
      </c>
      <c r="M136" s="57">
        <v>20.91</v>
      </c>
      <c r="N136" s="58">
        <v>264</v>
      </c>
      <c r="O136" s="57">
        <v>23.88</v>
      </c>
      <c r="P136" s="58">
        <v>346</v>
      </c>
      <c r="Q136" s="63">
        <v>220</v>
      </c>
      <c r="R136" s="58">
        <v>179</v>
      </c>
      <c r="S136" s="57">
        <v>33.69</v>
      </c>
      <c r="T136" s="58">
        <v>351</v>
      </c>
      <c r="U136" s="60">
        <v>3.8194444444444443E-3</v>
      </c>
      <c r="V136" s="58">
        <v>398</v>
      </c>
      <c r="W136" s="58">
        <v>3585</v>
      </c>
      <c r="X136" s="83">
        <v>2007</v>
      </c>
      <c r="Y136" s="77">
        <f>IF(historie[[#This Row],[Ročník]]&lt;&gt;0,historie[[#This Row],[Rok]]-historie[[#This Row],[Ročník]],"")</f>
        <v>24</v>
      </c>
      <c r="Z136" s="80">
        <f>IF(AND(historie[[#This Row],[Ročník]]&lt;&gt;"",FLOOR(historie[[#This Row],[Rok]]-historie[[#This Row],[Ročník]],5)&gt;=35),FLOOR(historie[[#This Row],[Rok]]-historie[[#This Row],[Ročník]],5),0)</f>
        <v>0</v>
      </c>
      <c r="AA136" s="61">
        <f>IF(OR(historie[[#This Row],[100m]]&gt;b_1_m-k_1_m*měření,historie[[#This Row],[100m]]=""),0,ROUNDDOWN(a_1_m*(b_1_m-k_1_m*měření-historie[[#This Row],[100m]])^c_1_m,0))</f>
        <v>552</v>
      </c>
      <c r="AB136" s="61">
        <f>IF(OR(historie[[#This Row],[Dálka]]&lt;b_2_m,historie[[#This Row],[Dálka]]=""),0,ROUNDDOWN(a_2_m*(historie[[#This Row],[Dálka]]-b_2_m)^c_2_m,0))</f>
        <v>433</v>
      </c>
      <c r="AC136" s="61">
        <f>IF(OR(historie[[#This Row],[Koule]]&lt;b_3_m,historie[[#This Row],[Koule]]=""),0,ROUNDDOWN(a_3_m*(historie[[#This Row],[Koule]]-b_3_m)^c_3_m,0))</f>
        <v>357</v>
      </c>
      <c r="AD136" s="61">
        <f>IF(OR(historie[[#This Row],[Výška]]&lt;b_4_m,historie[[#This Row],[Výška]]=""),0,ROUNDDOWN(a_4_m*(historie[[#This Row],[Výška]]-b_4_m)^c_4_m,0))</f>
        <v>352</v>
      </c>
      <c r="AE136" s="61">
        <f>IF(OR(historie[[#This Row],[400m]]&gt;b_5_m-k_5_m*měření,historie[[#This Row],[400m]]=""),0,ROUNDDOWN(a_5_m*(b_5_m-k_5_m*měření-historie[[#This Row],[400m]])^c_5_m,0))</f>
        <v>353</v>
      </c>
      <c r="AF136" s="61">
        <f>IF(OR(historie[[#This Row],[Překážky]]&gt;b_6_m-k_6_m*měření,historie[[#This Row],[Překážky]]=""),0,ROUNDDOWN(a_6_m*(b_6_m-k_6_m*měření-historie[[#This Row],[Překážky]])^c_6_m,0))</f>
        <v>264</v>
      </c>
      <c r="AG136" s="61">
        <f>IF(OR(historie[[#This Row],[Disk]]&lt;b_7_m,historie[[#This Row],[Disk]]=""),0,ROUNDDOWN(a_7_m*(historie[[#This Row],[Disk]]-b_7_m)^c_7_m,0))</f>
        <v>346</v>
      </c>
      <c r="AH136" s="61">
        <f>IF(OR(historie[[#This Row],[Tyčka]]&lt;b_8_m,historie[[#This Row],[Tyčka]]=""),0,ROUNDDOWN(a_8_m*(historie[[#This Row],[Tyčka]]-b_8_m)^c_8_m,0))</f>
        <v>179</v>
      </c>
      <c r="AI136" s="61">
        <f>IF(OR(historie[[#This Row],[Oštěp]]&lt;b_9_m,historie[[#This Row],[Oštěp]]=""),0,ROUNDDOWN(a_9_m*(historie[[#This Row],[Oštěp]]-b_9_m)^c_9_m,0))</f>
        <v>351</v>
      </c>
      <c r="AJ136" s="61">
        <f>IF(OR(historie[[#This Row],[1500m]]*24*60*60&gt;b_10_m,historie[[#This Row],[1500m]]=""),0,ROUNDDOWN(a_10_m*(b_10_m-historie[[#This Row],[1500m]]*24*60*60)^c_10_m,0))</f>
        <v>399</v>
      </c>
      <c r="AK13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3586</v>
      </c>
      <c r="AL13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552</v>
      </c>
      <c r="AM136" s="61">
        <f>IF(OR(historie[[#This Row],[Dálka]]&lt;b_2_m,historie[[#This Row],[Dálka]]=""),0,ROUNDDOWN(a_2_m*(ROUND(historie[[#This Row],[Dálka]]*VLOOKUP(historie[[#This Row],[Veteran]],Veteran,3,FALSE),0)-b_2_m)^c_2_m,0))</f>
        <v>433</v>
      </c>
      <c r="AN136" s="61">
        <f>IF(OR(historie[[#This Row],[Koule]]&lt;b_3_m,historie[[#This Row],[Koule]]=""),0,ROUNDDOWN(a_3_m*(FLOOR(historie[[#This Row],[Koule]]*VLOOKUP(historie[[#This Row],[Veteran]],Veteran,4,FALSE),0.01)-b_3_m)^c_3_m,0))</f>
        <v>357</v>
      </c>
      <c r="AO136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13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353</v>
      </c>
      <c r="AQ13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264</v>
      </c>
      <c r="AR136" s="61">
        <f>IF(OR(historie[[#This Row],[Disk]]&lt;b_7_m,historie[[#This Row],[Disk]]=""),0,ROUNDDOWN(a_7_m*(FLOOR(historie[[#This Row],[Disk]]*VLOOKUP(historie[[#This Row],[Veteran]],Veteran,8,FALSE),0.01)-b_7_m)^c_7_m,0))</f>
        <v>346</v>
      </c>
      <c r="AS136" s="61">
        <f>IF(OR(historie[[#This Row],[Tyčka]]&lt;b_8_m,historie[[#This Row],[Tyčka]]=""),0,ROUNDDOWN(a_8_m*(ROUND(historie[[#This Row],[Tyčka]]*VLOOKUP(historie[[#This Row],[Veteran]],Veteran,9,FALSE),0)-b_8_m)^c_8_m,0))</f>
        <v>179</v>
      </c>
      <c r="AT136" s="61">
        <f>IF(OR(historie[[#This Row],[Oštěp]]&lt;b_9_m,historie[[#This Row],[Oštěp]]=""),0,ROUNDDOWN(a_9_m*(FLOOR(historie[[#This Row],[Oštěp]]*VLOOKUP(historie[[#This Row],[Veteran]],Veteran,10,FALSE),0.01)-b_9_m)^c_9_m,0))</f>
        <v>351</v>
      </c>
      <c r="AU136" s="61">
        <f>IF(OR(historie[[#This Row],[1500m]]*24*60*60&gt;b_10_m,historie[[#This Row],[1500m]]=""),0,ROUNDDOWN(a_10_m*(b_10_m-historie[[#This Row],[1500m]]*VLOOKUP(historie[[#This Row],[Veteran]],Veteran,11,FALSE)*24*60*60)^c_10_m,0))</f>
        <v>399</v>
      </c>
      <c r="AV136" s="80">
        <f t="shared" si="2"/>
        <v>3586</v>
      </c>
      <c r="AW136" s="62">
        <f t="array" ref="AW136">MAX(IF(historie[[Jméno a příjmení]:[Jméno a příjmení]]=A136,historie[[100m_body_v]:[100m_body_v]]))
+MAX(IF(historie[[Jméno a příjmení]:[Jméno a příjmení]]=A136,historie[[dálka_body_v]:[dálka_body_v]]))
+MAX(IF(historie[[Jméno a příjmení]:[Jméno a příjmení]]=A136,historie[[koule_body_v]:[koule_body_v]]))
+MAX(IF(historie[[Jméno a příjmení]:[Jméno a příjmení]]=A136,historie[[výška_body_v]:[výška_body_v]]))
+MAX(IF(historie[[Jméno a příjmení]:[Jméno a příjmení]]=A136,historie[[400m_body_v]:[400m_body_v]]))
+MAX(IF(historie[[Jméno a příjmení]:[Jméno a příjmení]]=A136,historie[[překážky_body_v]:[překážky_body_v]]))
+MAX(IF(historie[[Jméno a příjmení]:[Jméno a příjmení]]=A136,historie[[disk_body_v]:[disk_body_v]]))
+MAX(IF(historie[[Jméno a příjmení]:[Jméno a příjmení]]=A136,historie[[tyčka_body_v]:[tyčka_body_v]]))
+MAX(IF(historie[[Jméno a příjmení]:[Jméno a příjmení]]=A136,historie[[oštěp_body_v]:[oštěp_body_v]]))
+MAX(IF(historie[[Jméno a příjmení]:[Jméno a příjmení]]=A136,historie[[1500m_body_v]:[1500m_body_v]]))</f>
        <v>4089</v>
      </c>
    </row>
    <row r="137" spans="1:49" x14ac:dyDescent="0.2">
      <c r="A137" s="56" t="s">
        <v>17</v>
      </c>
      <c r="B137" s="56">
        <v>1983</v>
      </c>
      <c r="C137" s="57">
        <v>12.85</v>
      </c>
      <c r="D137" s="58">
        <v>453</v>
      </c>
      <c r="E137" s="59">
        <v>482</v>
      </c>
      <c r="F137" s="58">
        <v>348</v>
      </c>
      <c r="G137" s="57">
        <v>8.19</v>
      </c>
      <c r="H137" s="58">
        <v>378</v>
      </c>
      <c r="I137" s="63">
        <v>155</v>
      </c>
      <c r="J137" s="58">
        <v>426</v>
      </c>
      <c r="K137" s="57">
        <v>61.82</v>
      </c>
      <c r="L137" s="58">
        <v>349</v>
      </c>
      <c r="M137" s="57">
        <v>21.2</v>
      </c>
      <c r="N137" s="58">
        <v>244</v>
      </c>
      <c r="O137" s="57">
        <v>25.62</v>
      </c>
      <c r="P137" s="58">
        <v>379</v>
      </c>
      <c r="Q137" s="63">
        <v>215</v>
      </c>
      <c r="R137" s="58">
        <v>169</v>
      </c>
      <c r="S137" s="57">
        <v>34.880000000000003</v>
      </c>
      <c r="T137" s="58">
        <v>368</v>
      </c>
      <c r="U137" s="60">
        <v>3.8541666666666668E-3</v>
      </c>
      <c r="V137" s="58">
        <v>380</v>
      </c>
      <c r="W137" s="58">
        <v>3494</v>
      </c>
      <c r="X137" s="83">
        <v>2006</v>
      </c>
      <c r="Y137" s="77">
        <f>IF(historie[[#This Row],[Ročník]]&lt;&gt;0,historie[[#This Row],[Rok]]-historie[[#This Row],[Ročník]],"")</f>
        <v>23</v>
      </c>
      <c r="Z137" s="80">
        <f>IF(AND(historie[[#This Row],[Ročník]]&lt;&gt;"",FLOOR(historie[[#This Row],[Rok]]-historie[[#This Row],[Ročník]],5)&gt;=35),FLOOR(historie[[#This Row],[Rok]]-historie[[#This Row],[Ročník]],5),0)</f>
        <v>0</v>
      </c>
      <c r="AA137" s="61">
        <f>IF(OR(historie[[#This Row],[100m]]&gt;b_1_m-k_1_m*měření,historie[[#This Row],[100m]]=""),0,ROUNDDOWN(a_1_m*(b_1_m-k_1_m*měření-historie[[#This Row],[100m]])^c_1_m,0))</f>
        <v>453</v>
      </c>
      <c r="AB137" s="61">
        <f>IF(OR(historie[[#This Row],[Dálka]]&lt;b_2_m,historie[[#This Row],[Dálka]]=""),0,ROUNDDOWN(a_2_m*(historie[[#This Row],[Dálka]]-b_2_m)^c_2_m,0))</f>
        <v>348</v>
      </c>
      <c r="AC137" s="61">
        <f>IF(OR(historie[[#This Row],[Koule]]&lt;b_3_m,historie[[#This Row],[Koule]]=""),0,ROUNDDOWN(a_3_m*(historie[[#This Row],[Koule]]-b_3_m)^c_3_m,0))</f>
        <v>378</v>
      </c>
      <c r="AD137" s="61">
        <f>IF(OR(historie[[#This Row],[Výška]]&lt;b_4_m,historie[[#This Row],[Výška]]=""),0,ROUNDDOWN(a_4_m*(historie[[#This Row],[Výška]]-b_4_m)^c_4_m,0))</f>
        <v>426</v>
      </c>
      <c r="AE137" s="61">
        <f>IF(OR(historie[[#This Row],[400m]]&gt;b_5_m-k_5_m*měření,historie[[#This Row],[400m]]=""),0,ROUNDDOWN(a_5_m*(b_5_m-k_5_m*měření-historie[[#This Row],[400m]])^c_5_m,0))</f>
        <v>349</v>
      </c>
      <c r="AF137" s="61">
        <f>IF(OR(historie[[#This Row],[Překážky]]&gt;b_6_m-k_6_m*měření,historie[[#This Row],[Překážky]]=""),0,ROUNDDOWN(a_6_m*(b_6_m-k_6_m*měření-historie[[#This Row],[Překážky]])^c_6_m,0))</f>
        <v>244</v>
      </c>
      <c r="AG137" s="61">
        <f>IF(OR(historie[[#This Row],[Disk]]&lt;b_7_m,historie[[#This Row],[Disk]]=""),0,ROUNDDOWN(a_7_m*(historie[[#This Row],[Disk]]-b_7_m)^c_7_m,0))</f>
        <v>379</v>
      </c>
      <c r="AH137" s="61">
        <f>IF(OR(historie[[#This Row],[Tyčka]]&lt;b_8_m,historie[[#This Row],[Tyčka]]=""),0,ROUNDDOWN(a_8_m*(historie[[#This Row],[Tyčka]]-b_8_m)^c_8_m,0))</f>
        <v>169</v>
      </c>
      <c r="AI137" s="61">
        <f>IF(OR(historie[[#This Row],[Oštěp]]&lt;b_9_m,historie[[#This Row],[Oštěp]]=""),0,ROUNDDOWN(a_9_m*(historie[[#This Row],[Oštěp]]-b_9_m)^c_9_m,0))</f>
        <v>368</v>
      </c>
      <c r="AJ137" s="61">
        <f>IF(OR(historie[[#This Row],[1500m]]*24*60*60&gt;b_10_m,historie[[#This Row],[1500m]]=""),0,ROUNDDOWN(a_10_m*(b_10_m-historie[[#This Row],[1500m]]*24*60*60)^c_10_m,0))</f>
        <v>385</v>
      </c>
      <c r="AK13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3499</v>
      </c>
      <c r="AL13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453</v>
      </c>
      <c r="AM137" s="61">
        <f>IF(OR(historie[[#This Row],[Dálka]]&lt;b_2_m,historie[[#This Row],[Dálka]]=""),0,ROUNDDOWN(a_2_m*(ROUND(historie[[#This Row],[Dálka]]*VLOOKUP(historie[[#This Row],[Veteran]],Veteran,3,FALSE),0)-b_2_m)^c_2_m,0))</f>
        <v>348</v>
      </c>
      <c r="AN137" s="61">
        <f>IF(OR(historie[[#This Row],[Koule]]&lt;b_3_m,historie[[#This Row],[Koule]]=""),0,ROUNDDOWN(a_3_m*(FLOOR(historie[[#This Row],[Koule]]*VLOOKUP(historie[[#This Row],[Veteran]],Veteran,4,FALSE),0.01)-b_3_m)^c_3_m,0))</f>
        <v>378</v>
      </c>
      <c r="AO137" s="6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13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349</v>
      </c>
      <c r="AQ13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244</v>
      </c>
      <c r="AR137" s="61">
        <f>IF(OR(historie[[#This Row],[Disk]]&lt;b_7_m,historie[[#This Row],[Disk]]=""),0,ROUNDDOWN(a_7_m*(FLOOR(historie[[#This Row],[Disk]]*VLOOKUP(historie[[#This Row],[Veteran]],Veteran,8,FALSE),0.01)-b_7_m)^c_7_m,0))</f>
        <v>379</v>
      </c>
      <c r="AS137" s="61">
        <f>IF(OR(historie[[#This Row],[Tyčka]]&lt;b_8_m,historie[[#This Row],[Tyčka]]=""),0,ROUNDDOWN(a_8_m*(ROUND(historie[[#This Row],[Tyčka]]*VLOOKUP(historie[[#This Row],[Veteran]],Veteran,9,FALSE),0)-b_8_m)^c_8_m,0))</f>
        <v>169</v>
      </c>
      <c r="AT137" s="61">
        <f>IF(OR(historie[[#This Row],[Oštěp]]&lt;b_9_m,historie[[#This Row],[Oštěp]]=""),0,ROUNDDOWN(a_9_m*(FLOOR(historie[[#This Row],[Oštěp]]*VLOOKUP(historie[[#This Row],[Veteran]],Veteran,10,FALSE),0.01)-b_9_m)^c_9_m,0))</f>
        <v>368</v>
      </c>
      <c r="AU137" s="61">
        <f>IF(OR(historie[[#This Row],[1500m]]*24*60*60&gt;b_10_m,historie[[#This Row],[1500m]]=""),0,ROUNDDOWN(a_10_m*(b_10_m-historie[[#This Row],[1500m]]*VLOOKUP(historie[[#This Row],[Veteran]],Veteran,11,FALSE)*24*60*60)^c_10_m,0))</f>
        <v>385</v>
      </c>
      <c r="AV137" s="80">
        <f t="shared" si="2"/>
        <v>3499</v>
      </c>
      <c r="AW137" s="62">
        <f t="array" ref="AW137">MAX(IF(historie[[Jméno a příjmení]:[Jméno a příjmení]]=A137,historie[[100m_body_v]:[100m_body_v]]))
+MAX(IF(historie[[Jméno a příjmení]:[Jméno a příjmení]]=A137,historie[[dálka_body_v]:[dálka_body_v]]))
+MAX(IF(historie[[Jméno a příjmení]:[Jméno a příjmení]]=A137,historie[[koule_body_v]:[koule_body_v]]))
+MAX(IF(historie[[Jméno a příjmení]:[Jméno a příjmení]]=A137,historie[[výška_body_v]:[výška_body_v]]))
+MAX(IF(historie[[Jméno a příjmení]:[Jméno a příjmení]]=A137,historie[[400m_body_v]:[400m_body_v]]))
+MAX(IF(historie[[Jméno a příjmení]:[Jméno a příjmení]]=A137,historie[[překážky_body_v]:[překážky_body_v]]))
+MAX(IF(historie[[Jméno a příjmení]:[Jméno a příjmení]]=A137,historie[[disk_body_v]:[disk_body_v]]))
+MAX(IF(historie[[Jméno a příjmení]:[Jméno a příjmení]]=A137,historie[[tyčka_body_v]:[tyčka_body_v]]))
+MAX(IF(historie[[Jméno a příjmení]:[Jméno a příjmení]]=A137,historie[[oštěp_body_v]:[oštěp_body_v]]))
+MAX(IF(historie[[Jméno a příjmení]:[Jméno a příjmení]]=A137,historie[[1500m_body_v]:[1500m_body_v]]))</f>
        <v>4089</v>
      </c>
    </row>
    <row r="138" spans="1:49" x14ac:dyDescent="0.2">
      <c r="A138" s="56" t="s">
        <v>17</v>
      </c>
      <c r="B138" s="56">
        <v>1983</v>
      </c>
      <c r="C138" s="57">
        <v>12.8</v>
      </c>
      <c r="D138" s="58">
        <v>461</v>
      </c>
      <c r="E138" s="59">
        <v>483</v>
      </c>
      <c r="F138" s="58">
        <v>350</v>
      </c>
      <c r="G138" s="57">
        <v>7.86</v>
      </c>
      <c r="H138" s="58">
        <v>358</v>
      </c>
      <c r="I138" s="59">
        <v>150</v>
      </c>
      <c r="J138" s="58">
        <v>389</v>
      </c>
      <c r="K138" s="57">
        <v>59.83</v>
      </c>
      <c r="L138" s="58">
        <v>412</v>
      </c>
      <c r="M138" s="57">
        <v>21.31</v>
      </c>
      <c r="N138" s="58">
        <v>230</v>
      </c>
      <c r="O138" s="57">
        <v>25.03</v>
      </c>
      <c r="P138" s="58">
        <v>367</v>
      </c>
      <c r="Q138" s="59">
        <v>224</v>
      </c>
      <c r="R138" s="58">
        <v>179</v>
      </c>
      <c r="S138" s="57">
        <v>34.24</v>
      </c>
      <c r="T138" s="58">
        <v>359</v>
      </c>
      <c r="U138" s="60">
        <v>3.5185185185185185E-3</v>
      </c>
      <c r="V138" s="58">
        <v>537</v>
      </c>
      <c r="W138" s="58">
        <v>3642</v>
      </c>
      <c r="X138" s="83">
        <v>2004</v>
      </c>
      <c r="Y138" s="77">
        <f>IF(historie[[#This Row],[Ročník]]&lt;&gt;0,historie[[#This Row],[Rok]]-historie[[#This Row],[Ročník]],"")</f>
        <v>21</v>
      </c>
      <c r="Z138" s="80">
        <f>IF(AND(historie[[#This Row],[Ročník]]&lt;&gt;"",FLOOR(historie[[#This Row],[Rok]]-historie[[#This Row],[Ročník]],5)&gt;=35),FLOOR(historie[[#This Row],[Rok]]-historie[[#This Row],[Ročník]],5),0)</f>
        <v>0</v>
      </c>
      <c r="AA138" s="61">
        <f>IF(OR(historie[[#This Row],[100m]]&gt;b_1_m-k_1_m*měření,historie[[#This Row],[100m]]=""),0,ROUNDDOWN(a_1_m*(b_1_m-k_1_m*měření-historie[[#This Row],[100m]])^c_1_m,0))</f>
        <v>461</v>
      </c>
      <c r="AB138" s="61">
        <f>IF(OR(historie[[#This Row],[Dálka]]&lt;b_2_m,historie[[#This Row],[Dálka]]=""),0,ROUNDDOWN(a_2_m*(historie[[#This Row],[Dálka]]-b_2_m)^c_2_m,0))</f>
        <v>350</v>
      </c>
      <c r="AC138" s="61">
        <f>IF(OR(historie[[#This Row],[Koule]]&lt;b_3_m,historie[[#This Row],[Koule]]=""),0,ROUNDDOWN(a_3_m*(historie[[#This Row],[Koule]]-b_3_m)^c_3_m,0))</f>
        <v>358</v>
      </c>
      <c r="AD138" s="61">
        <f>IF(OR(historie[[#This Row],[Výška]]&lt;b_4_m,historie[[#This Row],[Výška]]=""),0,ROUNDDOWN(a_4_m*(historie[[#This Row],[Výška]]-b_4_m)^c_4_m,0))</f>
        <v>389</v>
      </c>
      <c r="AE138" s="61">
        <f>IF(OR(historie[[#This Row],[400m]]&gt;b_5_m-k_5_m*měření,historie[[#This Row],[400m]]=""),0,ROUNDDOWN(a_5_m*(b_5_m-k_5_m*měření-historie[[#This Row],[400m]])^c_5_m,0))</f>
        <v>414</v>
      </c>
      <c r="AF138" s="61">
        <f>IF(OR(historie[[#This Row],[Překážky]]&gt;b_6_m-k_6_m*měření,historie[[#This Row],[Překážky]]=""),0,ROUNDDOWN(a_6_m*(b_6_m-k_6_m*měření-historie[[#This Row],[Překážky]])^c_6_m,0))</f>
        <v>237</v>
      </c>
      <c r="AG138" s="61">
        <f>IF(OR(historie[[#This Row],[Disk]]&lt;b_7_m,historie[[#This Row],[Disk]]=""),0,ROUNDDOWN(a_7_m*(historie[[#This Row],[Disk]]-b_7_m)^c_7_m,0))</f>
        <v>368</v>
      </c>
      <c r="AH138" s="61">
        <f>IF(OR(historie[[#This Row],[Tyčka]]&lt;b_8_m,historie[[#This Row],[Tyčka]]=""),0,ROUNDDOWN(a_8_m*(historie[[#This Row],[Tyčka]]-b_8_m)^c_8_m,0))</f>
        <v>187</v>
      </c>
      <c r="AI138" s="61">
        <f>IF(OR(historie[[#This Row],[Oštěp]]&lt;b_9_m,historie[[#This Row],[Oštěp]]=""),0,ROUNDDOWN(a_9_m*(historie[[#This Row],[Oštěp]]-b_9_m)^c_9_m,0))</f>
        <v>359</v>
      </c>
      <c r="AJ138" s="61">
        <f>IF(OR(historie[[#This Row],[1500m]]*24*60*60&gt;b_10_m,historie[[#This Row],[1500m]]=""),0,ROUNDDOWN(a_10_m*(b_10_m-historie[[#This Row],[1500m]]*24*60*60)^c_10_m,0))</f>
        <v>537</v>
      </c>
      <c r="AK13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3660</v>
      </c>
      <c r="AL13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461</v>
      </c>
      <c r="AM138" s="61">
        <f>IF(OR(historie[[#This Row],[Dálka]]&lt;b_2_m,historie[[#This Row],[Dálka]]=""),0,ROUNDDOWN(a_2_m*(ROUND(historie[[#This Row],[Dálka]]*VLOOKUP(historie[[#This Row],[Veteran]],Veteran,3,FALSE),0)-b_2_m)^c_2_m,0))</f>
        <v>350</v>
      </c>
      <c r="AN138" s="61">
        <f>IF(OR(historie[[#This Row],[Koule]]&lt;b_3_m,historie[[#This Row],[Koule]]=""),0,ROUNDDOWN(a_3_m*(FLOOR(historie[[#This Row],[Koule]]*VLOOKUP(historie[[#This Row],[Veteran]],Veteran,4,FALSE),0.01)-b_3_m)^c_3_m,0))</f>
        <v>358</v>
      </c>
      <c r="AO138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13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414</v>
      </c>
      <c r="AQ13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237</v>
      </c>
      <c r="AR138" s="61">
        <f>IF(OR(historie[[#This Row],[Disk]]&lt;b_7_m,historie[[#This Row],[Disk]]=""),0,ROUNDDOWN(a_7_m*(FLOOR(historie[[#This Row],[Disk]]*VLOOKUP(historie[[#This Row],[Veteran]],Veteran,8,FALSE),0.01)-b_7_m)^c_7_m,0))</f>
        <v>368</v>
      </c>
      <c r="AS138" s="61">
        <f>IF(OR(historie[[#This Row],[Tyčka]]&lt;b_8_m,historie[[#This Row],[Tyčka]]=""),0,ROUNDDOWN(a_8_m*(ROUND(historie[[#This Row],[Tyčka]]*VLOOKUP(historie[[#This Row],[Veteran]],Veteran,9,FALSE),0)-b_8_m)^c_8_m,0))</f>
        <v>187</v>
      </c>
      <c r="AT138" s="61">
        <f>IF(OR(historie[[#This Row],[Oštěp]]&lt;b_9_m,historie[[#This Row],[Oštěp]]=""),0,ROUNDDOWN(a_9_m*(FLOOR(historie[[#This Row],[Oštěp]]*VLOOKUP(historie[[#This Row],[Veteran]],Veteran,10,FALSE),0.01)-b_9_m)^c_9_m,0))</f>
        <v>359</v>
      </c>
      <c r="AU138" s="61">
        <f>IF(OR(historie[[#This Row],[1500m]]*24*60*60&gt;b_10_m,historie[[#This Row],[1500m]]=""),0,ROUNDDOWN(a_10_m*(b_10_m-historie[[#This Row],[1500m]]*VLOOKUP(historie[[#This Row],[Veteran]],Veteran,11,FALSE)*24*60*60)^c_10_m,0))</f>
        <v>537</v>
      </c>
      <c r="AV138" s="80">
        <f t="shared" si="2"/>
        <v>3660</v>
      </c>
      <c r="AW138" s="62">
        <f t="array" ref="AW138">MAX(IF(historie[[Jméno a příjmení]:[Jméno a příjmení]]=A138,historie[[100m_body_v]:[100m_body_v]]))
+MAX(IF(historie[[Jméno a příjmení]:[Jméno a příjmení]]=A138,historie[[dálka_body_v]:[dálka_body_v]]))
+MAX(IF(historie[[Jméno a příjmení]:[Jméno a příjmení]]=A138,historie[[koule_body_v]:[koule_body_v]]))
+MAX(IF(historie[[Jméno a příjmení]:[Jméno a příjmení]]=A138,historie[[výška_body_v]:[výška_body_v]]))
+MAX(IF(historie[[Jméno a příjmení]:[Jméno a příjmení]]=A138,historie[[400m_body_v]:[400m_body_v]]))
+MAX(IF(historie[[Jméno a příjmení]:[Jméno a příjmení]]=A138,historie[[překážky_body_v]:[překážky_body_v]]))
+MAX(IF(historie[[Jméno a příjmení]:[Jméno a příjmení]]=A138,historie[[disk_body_v]:[disk_body_v]]))
+MAX(IF(historie[[Jméno a příjmení]:[Jméno a příjmení]]=A138,historie[[tyčka_body_v]:[tyčka_body_v]]))
+MAX(IF(historie[[Jméno a příjmení]:[Jméno a příjmení]]=A138,historie[[oštěp_body_v]:[oštěp_body_v]]))
+MAX(IF(historie[[Jméno a příjmení]:[Jméno a příjmení]]=A138,historie[[1500m_body_v]:[1500m_body_v]]))</f>
        <v>4089</v>
      </c>
    </row>
    <row r="139" spans="1:49" x14ac:dyDescent="0.2">
      <c r="A139" s="56" t="s">
        <v>17</v>
      </c>
      <c r="B139" s="56">
        <v>1983</v>
      </c>
      <c r="C139" s="57">
        <v>12.59</v>
      </c>
      <c r="D139" s="58">
        <v>497</v>
      </c>
      <c r="E139" s="59">
        <v>542</v>
      </c>
      <c r="F139" s="58">
        <v>465</v>
      </c>
      <c r="G139" s="57">
        <v>8.76</v>
      </c>
      <c r="H139" s="58">
        <v>411</v>
      </c>
      <c r="I139" s="59">
        <v>150</v>
      </c>
      <c r="J139" s="58">
        <v>389</v>
      </c>
      <c r="K139" s="57">
        <v>59.7</v>
      </c>
      <c r="L139" s="58">
        <v>420</v>
      </c>
      <c r="M139" s="57">
        <v>21</v>
      </c>
      <c r="N139" s="58">
        <v>258</v>
      </c>
      <c r="O139" s="57">
        <v>24.29</v>
      </c>
      <c r="P139" s="58">
        <v>353</v>
      </c>
      <c r="Q139" s="59">
        <v>232</v>
      </c>
      <c r="R139" s="58">
        <v>203</v>
      </c>
      <c r="S139" s="57">
        <v>26.66</v>
      </c>
      <c r="T139" s="58">
        <v>252</v>
      </c>
      <c r="U139" s="60">
        <v>3.6226851851851854E-3</v>
      </c>
      <c r="V139" s="58">
        <v>487</v>
      </c>
      <c r="W139" s="58">
        <v>3735</v>
      </c>
      <c r="X139" s="83">
        <v>2003</v>
      </c>
      <c r="Y139" s="77">
        <f>IF(historie[[#This Row],[Ročník]]&lt;&gt;0,historie[[#This Row],[Rok]]-historie[[#This Row],[Ročník]],"")</f>
        <v>20</v>
      </c>
      <c r="Z139" s="80">
        <f>IF(AND(historie[[#This Row],[Ročník]]&lt;&gt;"",FLOOR(historie[[#This Row],[Rok]]-historie[[#This Row],[Ročník]],5)&gt;=35),FLOOR(historie[[#This Row],[Rok]]-historie[[#This Row],[Ročník]],5),0)</f>
        <v>0</v>
      </c>
      <c r="AA139" s="61">
        <f>IF(OR(historie[[#This Row],[100m]]&gt;b_1_m-k_1_m*měření,historie[[#This Row],[100m]]=""),0,ROUNDDOWN(a_1_m*(b_1_m-k_1_m*měření-historie[[#This Row],[100m]])^c_1_m,0))</f>
        <v>497</v>
      </c>
      <c r="AB139" s="61">
        <f>IF(OR(historie[[#This Row],[Dálka]]&lt;b_2_m,historie[[#This Row],[Dálka]]=""),0,ROUNDDOWN(a_2_m*(historie[[#This Row],[Dálka]]-b_2_m)^c_2_m,0))</f>
        <v>465</v>
      </c>
      <c r="AC139" s="61">
        <f>IF(OR(historie[[#This Row],[Koule]]&lt;b_3_m,historie[[#This Row],[Koule]]=""),0,ROUNDDOWN(a_3_m*(historie[[#This Row],[Koule]]-b_3_m)^c_3_m,0))</f>
        <v>411</v>
      </c>
      <c r="AD139" s="61">
        <f>IF(OR(historie[[#This Row],[Výška]]&lt;b_4_m,historie[[#This Row],[Výška]]=""),0,ROUNDDOWN(a_4_m*(historie[[#This Row],[Výška]]-b_4_m)^c_4_m,0))</f>
        <v>389</v>
      </c>
      <c r="AE139" s="61">
        <f>IF(OR(historie[[#This Row],[400m]]&gt;b_5_m-k_5_m*měření,historie[[#This Row],[400m]]=""),0,ROUNDDOWN(a_5_m*(b_5_m-k_5_m*měření-historie[[#This Row],[400m]])^c_5_m,0))</f>
        <v>419</v>
      </c>
      <c r="AF139" s="61">
        <f>IF(OR(historie[[#This Row],[Překážky]]&gt;b_6_m-k_6_m*měření,historie[[#This Row],[Překážky]]=""),0,ROUNDDOWN(a_6_m*(b_6_m-k_6_m*měření-historie[[#This Row],[Překážky]])^c_6_m,0))</f>
        <v>258</v>
      </c>
      <c r="AG139" s="61">
        <f>IF(OR(historie[[#This Row],[Disk]]&lt;b_7_m,historie[[#This Row],[Disk]]=""),0,ROUNDDOWN(a_7_m*(historie[[#This Row],[Disk]]-b_7_m)^c_7_m,0))</f>
        <v>353</v>
      </c>
      <c r="AH139" s="61">
        <f>IF(OR(historie[[#This Row],[Tyčka]]&lt;b_8_m,historie[[#This Row],[Tyčka]]=""),0,ROUNDDOWN(a_8_m*(historie[[#This Row],[Tyčka]]-b_8_m)^c_8_m,0))</f>
        <v>203</v>
      </c>
      <c r="AI139" s="61">
        <f>IF(OR(historie[[#This Row],[Oštěp]]&lt;b_9_m,historie[[#This Row],[Oštěp]]=""),0,ROUNDDOWN(a_9_m*(historie[[#This Row],[Oštěp]]-b_9_m)^c_9_m,0))</f>
        <v>252</v>
      </c>
      <c r="AJ139" s="61">
        <f>IF(OR(historie[[#This Row],[1500m]]*24*60*60&gt;b_10_m,historie[[#This Row],[1500m]]=""),0,ROUNDDOWN(a_10_m*(b_10_m-historie[[#This Row],[1500m]]*24*60*60)^c_10_m,0))</f>
        <v>487</v>
      </c>
      <c r="AK13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3734</v>
      </c>
      <c r="AL13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497</v>
      </c>
      <c r="AM139" s="61">
        <f>IF(OR(historie[[#This Row],[Dálka]]&lt;b_2_m,historie[[#This Row],[Dálka]]=""),0,ROUNDDOWN(a_2_m*(ROUND(historie[[#This Row],[Dálka]]*VLOOKUP(historie[[#This Row],[Veteran]],Veteran,3,FALSE),0)-b_2_m)^c_2_m,0))</f>
        <v>465</v>
      </c>
      <c r="AN139" s="61">
        <f>IF(OR(historie[[#This Row],[Koule]]&lt;b_3_m,historie[[#This Row],[Koule]]=""),0,ROUNDDOWN(a_3_m*(FLOOR(historie[[#This Row],[Koule]]*VLOOKUP(historie[[#This Row],[Veteran]],Veteran,4,FALSE),0.01)-b_3_m)^c_3_m,0))</f>
        <v>411</v>
      </c>
      <c r="AO139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13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419</v>
      </c>
      <c r="AQ13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258</v>
      </c>
      <c r="AR139" s="61">
        <f>IF(OR(historie[[#This Row],[Disk]]&lt;b_7_m,historie[[#This Row],[Disk]]=""),0,ROUNDDOWN(a_7_m*(FLOOR(historie[[#This Row],[Disk]]*VLOOKUP(historie[[#This Row],[Veteran]],Veteran,8,FALSE),0.01)-b_7_m)^c_7_m,0))</f>
        <v>353</v>
      </c>
      <c r="AS139" s="61">
        <f>IF(OR(historie[[#This Row],[Tyčka]]&lt;b_8_m,historie[[#This Row],[Tyčka]]=""),0,ROUNDDOWN(a_8_m*(ROUND(historie[[#This Row],[Tyčka]]*VLOOKUP(historie[[#This Row],[Veteran]],Veteran,9,FALSE),0)-b_8_m)^c_8_m,0))</f>
        <v>203</v>
      </c>
      <c r="AT139" s="61">
        <f>IF(OR(historie[[#This Row],[Oštěp]]&lt;b_9_m,historie[[#This Row],[Oštěp]]=""),0,ROUNDDOWN(a_9_m*(FLOOR(historie[[#This Row],[Oštěp]]*VLOOKUP(historie[[#This Row],[Veteran]],Veteran,10,FALSE),0.01)-b_9_m)^c_9_m,0))</f>
        <v>252</v>
      </c>
      <c r="AU139" s="61">
        <f>IF(OR(historie[[#This Row],[1500m]]*24*60*60&gt;b_10_m,historie[[#This Row],[1500m]]=""),0,ROUNDDOWN(a_10_m*(b_10_m-historie[[#This Row],[1500m]]*VLOOKUP(historie[[#This Row],[Veteran]],Veteran,11,FALSE)*24*60*60)^c_10_m,0))</f>
        <v>487</v>
      </c>
      <c r="AV139" s="80">
        <f t="shared" si="2"/>
        <v>3734</v>
      </c>
      <c r="AW139" s="62">
        <f t="array" ref="AW139">MAX(IF(historie[[Jméno a příjmení]:[Jméno a příjmení]]=A139,historie[[100m_body_v]:[100m_body_v]]))
+MAX(IF(historie[[Jméno a příjmení]:[Jméno a příjmení]]=A139,historie[[dálka_body_v]:[dálka_body_v]]))
+MAX(IF(historie[[Jméno a příjmení]:[Jméno a příjmení]]=A139,historie[[koule_body_v]:[koule_body_v]]))
+MAX(IF(historie[[Jméno a příjmení]:[Jméno a příjmení]]=A139,historie[[výška_body_v]:[výška_body_v]]))
+MAX(IF(historie[[Jméno a příjmení]:[Jméno a příjmení]]=A139,historie[[400m_body_v]:[400m_body_v]]))
+MAX(IF(historie[[Jméno a příjmení]:[Jméno a příjmení]]=A139,historie[[překážky_body_v]:[překážky_body_v]]))
+MAX(IF(historie[[Jméno a příjmení]:[Jméno a příjmení]]=A139,historie[[disk_body_v]:[disk_body_v]]))
+MAX(IF(historie[[Jméno a příjmení]:[Jméno a příjmení]]=A139,historie[[tyčka_body_v]:[tyčka_body_v]]))
+MAX(IF(historie[[Jméno a příjmení]:[Jméno a příjmení]]=A139,historie[[oštěp_body_v]:[oštěp_body_v]]))
+MAX(IF(historie[[Jméno a příjmení]:[Jméno a příjmení]]=A139,historie[[1500m_body_v]:[1500m_body_v]]))</f>
        <v>4089</v>
      </c>
    </row>
    <row r="140" spans="1:49" x14ac:dyDescent="0.2">
      <c r="A140" s="56" t="s">
        <v>17</v>
      </c>
      <c r="B140" s="56">
        <v>1983</v>
      </c>
      <c r="C140" s="57">
        <v>12.79</v>
      </c>
      <c r="D140" s="58">
        <v>461</v>
      </c>
      <c r="E140" s="59">
        <v>499</v>
      </c>
      <c r="F140" s="58">
        <v>380</v>
      </c>
      <c r="G140" s="57">
        <v>8.23</v>
      </c>
      <c r="H140" s="58">
        <v>380</v>
      </c>
      <c r="I140" s="59">
        <v>130</v>
      </c>
      <c r="J140" s="58">
        <v>250</v>
      </c>
      <c r="K140" s="57">
        <v>58.7</v>
      </c>
      <c r="L140" s="58">
        <v>454</v>
      </c>
      <c r="M140" s="57">
        <v>23.28</v>
      </c>
      <c r="N140" s="58">
        <v>124</v>
      </c>
      <c r="O140" s="57">
        <v>23.8</v>
      </c>
      <c r="P140" s="58">
        <v>344</v>
      </c>
      <c r="Q140" s="59">
        <v>230</v>
      </c>
      <c r="R140" s="58">
        <v>199</v>
      </c>
      <c r="S140" s="57">
        <v>25.61</v>
      </c>
      <c r="T140" s="58">
        <v>238</v>
      </c>
      <c r="U140" s="60">
        <v>3.5185185185185185E-3</v>
      </c>
      <c r="V140" s="58">
        <v>537</v>
      </c>
      <c r="W140" s="58">
        <v>3367</v>
      </c>
      <c r="X140" s="83">
        <v>2002</v>
      </c>
      <c r="Y140" s="77">
        <f>IF(historie[[#This Row],[Ročník]]&lt;&gt;0,historie[[#This Row],[Rok]]-historie[[#This Row],[Ročník]],"")</f>
        <v>19</v>
      </c>
      <c r="Z140" s="80">
        <f>IF(AND(historie[[#This Row],[Ročník]]&lt;&gt;"",FLOOR(historie[[#This Row],[Rok]]-historie[[#This Row],[Ročník]],5)&gt;=35),FLOOR(historie[[#This Row],[Rok]]-historie[[#This Row],[Ročník]],5),0)</f>
        <v>0</v>
      </c>
      <c r="AA140" s="61">
        <f>IF(OR(historie[[#This Row],[100m]]&gt;b_1_m-k_1_m*měření,historie[[#This Row],[100m]]=""),0,ROUNDDOWN(a_1_m*(b_1_m-k_1_m*měření-historie[[#This Row],[100m]])^c_1_m,0))</f>
        <v>463</v>
      </c>
      <c r="AB140" s="61">
        <f>IF(OR(historie[[#This Row],[Dálka]]&lt;b_2_m,historie[[#This Row],[Dálka]]=""),0,ROUNDDOWN(a_2_m*(historie[[#This Row],[Dálka]]-b_2_m)^c_2_m,0))</f>
        <v>380</v>
      </c>
      <c r="AC140" s="61">
        <f>IF(OR(historie[[#This Row],[Koule]]&lt;b_3_m,historie[[#This Row],[Koule]]=""),0,ROUNDDOWN(a_3_m*(historie[[#This Row],[Koule]]-b_3_m)^c_3_m,0))</f>
        <v>380</v>
      </c>
      <c r="AD140" s="61">
        <f>IF(OR(historie[[#This Row],[Výška]]&lt;b_4_m,historie[[#This Row],[Výška]]=""),0,ROUNDDOWN(a_4_m*(historie[[#This Row],[Výška]]-b_4_m)^c_4_m,0))</f>
        <v>250</v>
      </c>
      <c r="AE140" s="61">
        <f>IF(OR(historie[[#This Row],[400m]]&gt;b_5_m-k_5_m*měření,historie[[#This Row],[400m]]=""),0,ROUNDDOWN(a_5_m*(b_5_m-k_5_m*měření-historie[[#This Row],[400m]])^c_5_m,0))</f>
        <v>454</v>
      </c>
      <c r="AF140" s="61">
        <f>IF(OR(historie[[#This Row],[Překážky]]&gt;b_6_m-k_6_m*měření,historie[[#This Row],[Překážky]]=""),0,ROUNDDOWN(a_6_m*(b_6_m-k_6_m*měření-historie[[#This Row],[Překážky]])^c_6_m,0))</f>
        <v>125</v>
      </c>
      <c r="AG140" s="61">
        <f>IF(OR(historie[[#This Row],[Disk]]&lt;b_7_m,historie[[#This Row],[Disk]]=""),0,ROUNDDOWN(a_7_m*(historie[[#This Row],[Disk]]-b_7_m)^c_7_m,0))</f>
        <v>344</v>
      </c>
      <c r="AH140" s="61">
        <f>IF(OR(historie[[#This Row],[Tyčka]]&lt;b_8_m,historie[[#This Row],[Tyčka]]=""),0,ROUNDDOWN(a_8_m*(historie[[#This Row],[Tyčka]]-b_8_m)^c_8_m,0))</f>
        <v>199</v>
      </c>
      <c r="AI140" s="61">
        <f>IF(OR(historie[[#This Row],[Oštěp]]&lt;b_9_m,historie[[#This Row],[Oštěp]]=""),0,ROUNDDOWN(a_9_m*(historie[[#This Row],[Oštěp]]-b_9_m)^c_9_m,0))</f>
        <v>238</v>
      </c>
      <c r="AJ140" s="61">
        <f>IF(OR(historie[[#This Row],[1500m]]*24*60*60&gt;b_10_m,historie[[#This Row],[1500m]]=""),0,ROUNDDOWN(a_10_m*(b_10_m-historie[[#This Row],[1500m]]*24*60*60)^c_10_m,0))</f>
        <v>537</v>
      </c>
      <c r="AK14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3370</v>
      </c>
      <c r="AL14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463</v>
      </c>
      <c r="AM140" s="61">
        <f>IF(OR(historie[[#This Row],[Dálka]]&lt;b_2_m,historie[[#This Row],[Dálka]]=""),0,ROUNDDOWN(a_2_m*(ROUND(historie[[#This Row],[Dálka]]*VLOOKUP(historie[[#This Row],[Veteran]],Veteran,3,FALSE),0)-b_2_m)^c_2_m,0))</f>
        <v>380</v>
      </c>
      <c r="AN140" s="61">
        <f>IF(OR(historie[[#This Row],[Koule]]&lt;b_3_m,historie[[#This Row],[Koule]]=""),0,ROUNDDOWN(a_3_m*(FLOOR(historie[[#This Row],[Koule]]*VLOOKUP(historie[[#This Row],[Veteran]],Veteran,4,FALSE),0.01)-b_3_m)^c_3_m,0))</f>
        <v>380</v>
      </c>
      <c r="AO140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14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454</v>
      </c>
      <c r="AQ14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125</v>
      </c>
      <c r="AR140" s="61">
        <f>IF(OR(historie[[#This Row],[Disk]]&lt;b_7_m,historie[[#This Row],[Disk]]=""),0,ROUNDDOWN(a_7_m*(FLOOR(historie[[#This Row],[Disk]]*VLOOKUP(historie[[#This Row],[Veteran]],Veteran,8,FALSE),0.01)-b_7_m)^c_7_m,0))</f>
        <v>344</v>
      </c>
      <c r="AS140" s="61">
        <f>IF(OR(historie[[#This Row],[Tyčka]]&lt;b_8_m,historie[[#This Row],[Tyčka]]=""),0,ROUNDDOWN(a_8_m*(ROUND(historie[[#This Row],[Tyčka]]*VLOOKUP(historie[[#This Row],[Veteran]],Veteran,9,FALSE),0)-b_8_m)^c_8_m,0))</f>
        <v>199</v>
      </c>
      <c r="AT140" s="61">
        <f>IF(OR(historie[[#This Row],[Oštěp]]&lt;b_9_m,historie[[#This Row],[Oštěp]]=""),0,ROUNDDOWN(a_9_m*(FLOOR(historie[[#This Row],[Oštěp]]*VLOOKUP(historie[[#This Row],[Veteran]],Veteran,10,FALSE),0.01)-b_9_m)^c_9_m,0))</f>
        <v>238</v>
      </c>
      <c r="AU140" s="61">
        <f>IF(OR(historie[[#This Row],[1500m]]*24*60*60&gt;b_10_m,historie[[#This Row],[1500m]]=""),0,ROUNDDOWN(a_10_m*(b_10_m-historie[[#This Row],[1500m]]*VLOOKUP(historie[[#This Row],[Veteran]],Veteran,11,FALSE)*24*60*60)^c_10_m,0))</f>
        <v>537</v>
      </c>
      <c r="AV140" s="80">
        <f t="shared" si="2"/>
        <v>3370</v>
      </c>
      <c r="AW140" s="62">
        <f t="array" ref="AW140">MAX(IF(historie[[Jméno a příjmení]:[Jméno a příjmení]]=A140,historie[[100m_body_v]:[100m_body_v]]))
+MAX(IF(historie[[Jméno a příjmení]:[Jméno a příjmení]]=A140,historie[[dálka_body_v]:[dálka_body_v]]))
+MAX(IF(historie[[Jméno a příjmení]:[Jméno a příjmení]]=A140,historie[[koule_body_v]:[koule_body_v]]))
+MAX(IF(historie[[Jméno a příjmení]:[Jméno a příjmení]]=A140,historie[[výška_body_v]:[výška_body_v]]))
+MAX(IF(historie[[Jméno a příjmení]:[Jméno a příjmení]]=A140,historie[[400m_body_v]:[400m_body_v]]))
+MAX(IF(historie[[Jméno a příjmení]:[Jméno a příjmení]]=A140,historie[[překážky_body_v]:[překážky_body_v]]))
+MAX(IF(historie[[Jméno a příjmení]:[Jméno a příjmení]]=A140,historie[[disk_body_v]:[disk_body_v]]))
+MAX(IF(historie[[Jméno a příjmení]:[Jméno a příjmení]]=A140,historie[[tyčka_body_v]:[tyčka_body_v]]))
+MAX(IF(historie[[Jméno a příjmení]:[Jméno a příjmení]]=A140,historie[[oštěp_body_v]:[oštěp_body_v]]))
+MAX(IF(historie[[Jméno a příjmení]:[Jméno a příjmení]]=A140,historie[[1500m_body_v]:[1500m_body_v]]))</f>
        <v>4089</v>
      </c>
    </row>
    <row r="141" spans="1:49" x14ac:dyDescent="0.2">
      <c r="A141" s="56" t="s">
        <v>17</v>
      </c>
      <c r="B141" s="56">
        <v>1983</v>
      </c>
      <c r="C141" s="57">
        <v>12.8</v>
      </c>
      <c r="D141" s="58">
        <v>461</v>
      </c>
      <c r="E141" s="59">
        <v>515</v>
      </c>
      <c r="F141" s="58">
        <v>411</v>
      </c>
      <c r="G141" s="57">
        <v>7.05</v>
      </c>
      <c r="H141" s="58">
        <v>310</v>
      </c>
      <c r="I141" s="59">
        <v>135</v>
      </c>
      <c r="J141" s="58">
        <v>283</v>
      </c>
      <c r="K141" s="57">
        <v>59.7</v>
      </c>
      <c r="L141" s="58">
        <v>419</v>
      </c>
      <c r="M141" s="57">
        <v>23.2</v>
      </c>
      <c r="N141" s="58">
        <v>129</v>
      </c>
      <c r="O141" s="57">
        <v>19.25</v>
      </c>
      <c r="P141" s="58">
        <v>258</v>
      </c>
      <c r="Q141" s="59">
        <v>190</v>
      </c>
      <c r="R141" s="58">
        <v>121</v>
      </c>
      <c r="S141" s="57">
        <v>22.86</v>
      </c>
      <c r="T141" s="58">
        <v>200</v>
      </c>
      <c r="U141" s="60">
        <v>3.6342592592592594E-3</v>
      </c>
      <c r="V141" s="58">
        <v>482</v>
      </c>
      <c r="W141" s="58">
        <v>3074</v>
      </c>
      <c r="X141" s="83">
        <v>2001</v>
      </c>
      <c r="Y141" s="77">
        <f>IF(historie[[#This Row],[Ročník]]&lt;&gt;0,historie[[#This Row],[Rok]]-historie[[#This Row],[Ročník]],"")</f>
        <v>18</v>
      </c>
      <c r="Z141" s="80">
        <f>IF(AND(historie[[#This Row],[Ročník]]&lt;&gt;"",FLOOR(historie[[#This Row],[Rok]]-historie[[#This Row],[Ročník]],5)&gt;=35),FLOOR(historie[[#This Row],[Rok]]-historie[[#This Row],[Ročník]],5),0)</f>
        <v>0</v>
      </c>
      <c r="AA141" s="61">
        <f>IF(OR(historie[[#This Row],[100m]]&gt;b_1_m-k_1_m*měření,historie[[#This Row],[100m]]=""),0,ROUNDDOWN(a_1_m*(b_1_m-k_1_m*měření-historie[[#This Row],[100m]])^c_1_m,0))</f>
        <v>461</v>
      </c>
      <c r="AB141" s="61">
        <f>IF(OR(historie[[#This Row],[Dálka]]&lt;b_2_m,historie[[#This Row],[Dálka]]=""),0,ROUNDDOWN(a_2_m*(historie[[#This Row],[Dálka]]-b_2_m)^c_2_m,0))</f>
        <v>411</v>
      </c>
      <c r="AC141" s="61">
        <f>IF(OR(historie[[#This Row],[Koule]]&lt;b_3_m,historie[[#This Row],[Koule]]=""),0,ROUNDDOWN(a_3_m*(historie[[#This Row],[Koule]]-b_3_m)^c_3_m,0))</f>
        <v>310</v>
      </c>
      <c r="AD141" s="61">
        <f>IF(OR(historie[[#This Row],[Výška]]&lt;b_4_m,historie[[#This Row],[Výška]]=""),0,ROUNDDOWN(a_4_m*(historie[[#This Row],[Výška]]-b_4_m)^c_4_m,0))</f>
        <v>283</v>
      </c>
      <c r="AE141" s="61">
        <f>IF(OR(historie[[#This Row],[400m]]&gt;b_5_m-k_5_m*měření,historie[[#This Row],[400m]]=""),0,ROUNDDOWN(a_5_m*(b_5_m-k_5_m*měření-historie[[#This Row],[400m]])^c_5_m,0))</f>
        <v>419</v>
      </c>
      <c r="AF141" s="61">
        <f>IF(OR(historie[[#This Row],[Překážky]]&gt;b_6_m-k_6_m*měření,historie[[#This Row],[Překážky]]=""),0,ROUNDDOWN(a_6_m*(b_6_m-k_6_m*měření-historie[[#This Row],[Překážky]])^c_6_m,0))</f>
        <v>129</v>
      </c>
      <c r="AG141" s="61">
        <f>IF(OR(historie[[#This Row],[Disk]]&lt;b_7_m,historie[[#This Row],[Disk]]=""),0,ROUNDDOWN(a_7_m*(historie[[#This Row],[Disk]]-b_7_m)^c_7_m,0))</f>
        <v>258</v>
      </c>
      <c r="AH141" s="61">
        <f>IF(OR(historie[[#This Row],[Tyčka]]&lt;b_8_m,historie[[#This Row],[Tyčka]]=""),0,ROUNDDOWN(a_8_m*(historie[[#This Row],[Tyčka]]-b_8_m)^c_8_m,0))</f>
        <v>121</v>
      </c>
      <c r="AI141" s="61">
        <f>IF(OR(historie[[#This Row],[Oštěp]]&lt;b_9_m,historie[[#This Row],[Oštěp]]=""),0,ROUNDDOWN(a_9_m*(historie[[#This Row],[Oštěp]]-b_9_m)^c_9_m,0))</f>
        <v>200</v>
      </c>
      <c r="AJ141" s="61">
        <f>IF(OR(historie[[#This Row],[1500m]]*24*60*60&gt;b_10_m,historie[[#This Row],[1500m]]=""),0,ROUNDDOWN(a_10_m*(b_10_m-historie[[#This Row],[1500m]]*24*60*60)^c_10_m,0))</f>
        <v>482</v>
      </c>
      <c r="AK14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3074</v>
      </c>
      <c r="AL14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461</v>
      </c>
      <c r="AM141" s="61">
        <f>IF(OR(historie[[#This Row],[Dálka]]&lt;b_2_m,historie[[#This Row],[Dálka]]=""),0,ROUNDDOWN(a_2_m*(ROUND(historie[[#This Row],[Dálka]]*VLOOKUP(historie[[#This Row],[Veteran]],Veteran,3,FALSE),0)-b_2_m)^c_2_m,0))</f>
        <v>411</v>
      </c>
      <c r="AN141" s="61">
        <f>IF(OR(historie[[#This Row],[Koule]]&lt;b_3_m,historie[[#This Row],[Koule]]=""),0,ROUNDDOWN(a_3_m*(FLOOR(historie[[#This Row],[Koule]]*VLOOKUP(historie[[#This Row],[Veteran]],Veteran,4,FALSE),0.01)-b_3_m)^c_3_m,0))</f>
        <v>310</v>
      </c>
      <c r="AO141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4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419</v>
      </c>
      <c r="AQ14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129</v>
      </c>
      <c r="AR141" s="61">
        <f>IF(OR(historie[[#This Row],[Disk]]&lt;b_7_m,historie[[#This Row],[Disk]]=""),0,ROUNDDOWN(a_7_m*(FLOOR(historie[[#This Row],[Disk]]*VLOOKUP(historie[[#This Row],[Veteran]],Veteran,8,FALSE),0.01)-b_7_m)^c_7_m,0))</f>
        <v>258</v>
      </c>
      <c r="AS141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141" s="61">
        <f>IF(OR(historie[[#This Row],[Oštěp]]&lt;b_9_m,historie[[#This Row],[Oštěp]]=""),0,ROUNDDOWN(a_9_m*(FLOOR(historie[[#This Row],[Oštěp]]*VLOOKUP(historie[[#This Row],[Veteran]],Veteran,10,FALSE),0.01)-b_9_m)^c_9_m,0))</f>
        <v>200</v>
      </c>
      <c r="AU141" s="61">
        <f>IF(OR(historie[[#This Row],[1500m]]*24*60*60&gt;b_10_m,historie[[#This Row],[1500m]]=""),0,ROUNDDOWN(a_10_m*(b_10_m-historie[[#This Row],[1500m]]*VLOOKUP(historie[[#This Row],[Veteran]],Veteran,11,FALSE)*24*60*60)^c_10_m,0))</f>
        <v>482</v>
      </c>
      <c r="AV141" s="80">
        <f t="shared" si="2"/>
        <v>3074</v>
      </c>
      <c r="AW141" s="62">
        <f t="array" ref="AW141">MAX(IF(historie[[Jméno a příjmení]:[Jméno a příjmení]]=A141,historie[[100m_body_v]:[100m_body_v]]))
+MAX(IF(historie[[Jméno a příjmení]:[Jméno a příjmení]]=A141,historie[[dálka_body_v]:[dálka_body_v]]))
+MAX(IF(historie[[Jméno a příjmení]:[Jméno a příjmení]]=A141,historie[[koule_body_v]:[koule_body_v]]))
+MAX(IF(historie[[Jméno a příjmení]:[Jméno a příjmení]]=A141,historie[[výška_body_v]:[výška_body_v]]))
+MAX(IF(historie[[Jméno a příjmení]:[Jméno a příjmení]]=A141,historie[[400m_body_v]:[400m_body_v]]))
+MAX(IF(historie[[Jméno a příjmení]:[Jméno a příjmení]]=A141,historie[[překážky_body_v]:[překážky_body_v]]))
+MAX(IF(historie[[Jméno a příjmení]:[Jméno a příjmení]]=A141,historie[[disk_body_v]:[disk_body_v]]))
+MAX(IF(historie[[Jméno a příjmení]:[Jméno a příjmení]]=A141,historie[[tyčka_body_v]:[tyčka_body_v]]))
+MAX(IF(historie[[Jméno a příjmení]:[Jméno a příjmení]]=A141,historie[[oštěp_body_v]:[oštěp_body_v]]))
+MAX(IF(historie[[Jméno a příjmení]:[Jméno a příjmení]]=A141,historie[[1500m_body_v]:[1500m_body_v]]))</f>
        <v>4089</v>
      </c>
    </row>
    <row r="142" spans="1:49" x14ac:dyDescent="0.2">
      <c r="A142" s="122" t="s">
        <v>50</v>
      </c>
      <c r="B142" s="122">
        <v>1970</v>
      </c>
      <c r="C142" s="118">
        <v>15</v>
      </c>
      <c r="D142" s="119">
        <v>159</v>
      </c>
      <c r="E142" s="115">
        <v>389</v>
      </c>
      <c r="F142" s="119">
        <v>188</v>
      </c>
      <c r="G142" s="118">
        <v>6.99</v>
      </c>
      <c r="H142" s="119">
        <v>307</v>
      </c>
      <c r="I142" s="115">
        <v>130</v>
      </c>
      <c r="J142" s="119">
        <v>250</v>
      </c>
      <c r="K142" s="118">
        <v>72.900000000000006</v>
      </c>
      <c r="L142" s="119">
        <v>81</v>
      </c>
      <c r="M142" s="118">
        <v>32.299999999999997</v>
      </c>
      <c r="N142" s="119">
        <v>0</v>
      </c>
      <c r="O142" s="118">
        <v>15.13</v>
      </c>
      <c r="P142" s="119">
        <v>182</v>
      </c>
      <c r="Q142" s="115">
        <v>200</v>
      </c>
      <c r="R142" s="119">
        <v>140</v>
      </c>
      <c r="S142" s="118">
        <v>17.46</v>
      </c>
      <c r="T142" s="119">
        <v>127</v>
      </c>
      <c r="U142" s="120">
        <v>4.5138888888888893E-3</v>
      </c>
      <c r="V142" s="119">
        <v>155</v>
      </c>
      <c r="W142" s="119">
        <v>2417</v>
      </c>
      <c r="X142" s="83">
        <v>2017</v>
      </c>
      <c r="Y142" s="80">
        <f>IF(historie[[#This Row],[Ročník]]&lt;&gt;0,historie[[#This Row],[Rok]]-historie[[#This Row],[Ročník]],"")</f>
        <v>47</v>
      </c>
      <c r="Z142" s="80">
        <f>IF(AND(historie[[#This Row],[Ročník]]&lt;&gt;"",FLOOR(historie[[#This Row],[Rok]]-historie[[#This Row],[Ročník]],5)&gt;=35),FLOOR(historie[[#This Row],[Rok]]-historie[[#This Row],[Ročník]],5),0)</f>
        <v>45</v>
      </c>
      <c r="AA142" s="121">
        <f>IF(OR(historie[[#This Row],[100m]]&gt;b_1_m-k_1_m*měření,historie[[#This Row],[100m]]=""),0,ROUNDDOWN(a_1_m*(b_1_m-k_1_m*měření-historie[[#This Row],[100m]])^c_1_m,0))</f>
        <v>159</v>
      </c>
      <c r="AB142" s="121">
        <f>IF(OR(historie[[#This Row],[Dálka]]&lt;b_2_m,historie[[#This Row],[Dálka]]=""),0,ROUNDDOWN(a_2_m*(historie[[#This Row],[Dálka]]-b_2_m)^c_2_m,0))</f>
        <v>188</v>
      </c>
      <c r="AC142" s="121">
        <f>IF(OR(historie[[#This Row],[Koule]]&lt;b_3_m,historie[[#This Row],[Koule]]=""),0,ROUNDDOWN(a_3_m*(historie[[#This Row],[Koule]]-b_3_m)^c_3_m,0))</f>
        <v>307</v>
      </c>
      <c r="AD142" s="121">
        <f>IF(OR(historie[[#This Row],[Výška]]&lt;b_4_m,historie[[#This Row],[Výška]]=""),0,ROUNDDOWN(a_4_m*(historie[[#This Row],[Výška]]-b_4_m)^c_4_m,0))</f>
        <v>250</v>
      </c>
      <c r="AE142" s="121">
        <f>IF(OR(historie[[#This Row],[400m]]&gt;b_5_m-k_5_m*měření,historie[[#This Row],[400m]]=""),0,ROUNDDOWN(a_5_m*(b_5_m-k_5_m*měření-historie[[#This Row],[400m]])^c_5_m,0))</f>
        <v>81</v>
      </c>
      <c r="AF142" s="121">
        <f>IF(OR(historie[[#This Row],[Překážky]]&gt;b_6_m-k_6_m*měření,historie[[#This Row],[Překážky]]=""),0,ROUNDDOWN(a_6_m*(b_6_m-k_6_m*měření-historie[[#This Row],[Překážky]])^c_6_m,0))</f>
        <v>0</v>
      </c>
      <c r="AG142" s="121">
        <f>IF(OR(historie[[#This Row],[Disk]]&lt;b_7_m,historie[[#This Row],[Disk]]=""),0,ROUNDDOWN(a_7_m*(historie[[#This Row],[Disk]]-b_7_m)^c_7_m,0))</f>
        <v>182</v>
      </c>
      <c r="AH142" s="121">
        <f>IF(OR(historie[[#This Row],[Tyčka]]&lt;b_8_m,historie[[#This Row],[Tyčka]]=""),0,ROUNDDOWN(a_8_m*(historie[[#This Row],[Tyčka]]-b_8_m)^c_8_m,0))</f>
        <v>140</v>
      </c>
      <c r="AI142" s="121">
        <f>IF(OR(historie[[#This Row],[Oštěp]]&lt;b_9_m,historie[[#This Row],[Oštěp]]=""),0,ROUNDDOWN(a_9_m*(historie[[#This Row],[Oštěp]]-b_9_m)^c_9_m,0))</f>
        <v>127</v>
      </c>
      <c r="AJ142" s="121">
        <f>IF(OR(historie[[#This Row],[1500m]]*24*60*60&gt;b_10_m,historie[[#This Row],[1500m]]=""),0,ROUNDDOWN(a_10_m*(b_10_m-historie[[#This Row],[1500m]]*24*60*60)^c_10_m,0))</f>
        <v>155</v>
      </c>
      <c r="AK14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1589</v>
      </c>
      <c r="AL142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287</v>
      </c>
      <c r="AM142" s="121">
        <f>IF(OR(historie[[#This Row],[Dálka]]&lt;b_2_m,historie[[#This Row],[Dálka]]=""),0,ROUNDDOWN(a_2_m*(ROUND(historie[[#This Row],[Dálka]]*VLOOKUP(historie[[#This Row],[Veteran]],Veteran,3,FALSE),0)-b_2_m)^c_2_m,0))</f>
        <v>288</v>
      </c>
      <c r="AN142" s="121">
        <f>IF(OR(historie[[#This Row],[Koule]]&lt;b_3_m,historie[[#This Row],[Koule]]=""),0,ROUNDDOWN(a_3_m*(FLOOR(historie[[#This Row],[Koule]]*VLOOKUP(historie[[#This Row],[Veteran]],Veteran,4,FALSE),0.01)-b_3_m)^c_3_m,0))</f>
        <v>390</v>
      </c>
      <c r="AO142" s="121">
        <f>IF(OR(historie[[#This Row],[Výška]]&lt;b_4_m,historie[[#This Row],[Výška]]=""),0,ROUNDDOWN(a_4_m*(ROUND(historie[[#This Row],[Výška]]*VLOOKUP(historie[[#This Row],[Veteran]],Veteran,5,FALSE),0)-b_4_m)^c_4_m,0))</f>
        <v>338</v>
      </c>
      <c r="AP142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228</v>
      </c>
      <c r="AQ142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42" s="121">
        <f>IF(OR(historie[[#This Row],[Disk]]&lt;b_7_m,historie[[#This Row],[Disk]]=""),0,ROUNDDOWN(a_7_m*(FLOOR(historie[[#This Row],[Disk]]*VLOOKUP(historie[[#This Row],[Veteran]],Veteran,8,FALSE),0.01)-b_7_m)^c_7_m,0))</f>
        <v>239</v>
      </c>
      <c r="AS142" s="121">
        <f>IF(OR(historie[[#This Row],[Tyčka]]&lt;b_8_m,historie[[#This Row],[Tyčka]]=""),0,ROUNDDOWN(a_8_m*(ROUND(historie[[#This Row],[Tyčka]]*VLOOKUP(historie[[#This Row],[Veteran]],Veteran,9,FALSE),0)-b_8_m)^c_8_m,0))</f>
        <v>199</v>
      </c>
      <c r="AT142" s="121">
        <f>IF(OR(historie[[#This Row],[Oštěp]]&lt;b_9_m,historie[[#This Row],[Oštěp]]=""),0,ROUNDDOWN(a_9_m*(FLOOR(historie[[#This Row],[Oštěp]]*VLOOKUP(historie[[#This Row],[Veteran]],Veteran,10,FALSE),0.01)-b_9_m)^c_9_m,0))</f>
        <v>167</v>
      </c>
      <c r="AU142" s="121">
        <f>IF(OR(historie[[#This Row],[1500m]]*24*60*60&gt;b_10_m,historie[[#This Row],[1500m]]=""),0,ROUNDDOWN(a_10_m*(b_10_m-historie[[#This Row],[1500m]]*VLOOKUP(historie[[#This Row],[Veteran]],Veteran,11,FALSE)*24*60*60)^c_10_m,0))</f>
        <v>281</v>
      </c>
      <c r="AV142" s="80">
        <f t="shared" si="2"/>
        <v>2417</v>
      </c>
      <c r="AW142" s="121">
        <f t="array" ref="AW142">MAX(IF(historie[[Jméno a příjmení]:[Jméno a příjmení]]=A142,historie[[100m_body_v]:[100m_body_v]]))
+MAX(IF(historie[[Jméno a příjmení]:[Jméno a příjmení]]=A142,historie[[dálka_body_v]:[dálka_body_v]]))
+MAX(IF(historie[[Jméno a příjmení]:[Jméno a příjmení]]=A142,historie[[koule_body_v]:[koule_body_v]]))
+MAX(IF(historie[[Jméno a příjmení]:[Jméno a příjmení]]=A142,historie[[výška_body_v]:[výška_body_v]]))
+MAX(IF(historie[[Jméno a příjmení]:[Jméno a příjmení]]=A142,historie[[400m_body_v]:[400m_body_v]]))
+MAX(IF(historie[[Jméno a příjmení]:[Jméno a příjmení]]=A142,historie[[překážky_body_v]:[překážky_body_v]]))
+MAX(IF(historie[[Jméno a příjmení]:[Jméno a příjmení]]=A142,historie[[disk_body_v]:[disk_body_v]]))
+MAX(IF(historie[[Jméno a příjmení]:[Jméno a příjmení]]=A142,historie[[tyčka_body_v]:[tyčka_body_v]]))
+MAX(IF(historie[[Jméno a příjmení]:[Jméno a příjmení]]=A142,historie[[oštěp_body_v]:[oštěp_body_v]]))
+MAX(IF(historie[[Jméno a příjmení]:[Jméno a příjmení]]=A142,historie[[1500m_body_v]:[1500m_body_v]]))</f>
        <v>2445</v>
      </c>
    </row>
    <row r="143" spans="1:49" x14ac:dyDescent="0.2">
      <c r="A143" s="56" t="s">
        <v>50</v>
      </c>
      <c r="B143" s="56">
        <v>1970</v>
      </c>
      <c r="C143" s="57">
        <v>15.19</v>
      </c>
      <c r="D143" s="58">
        <v>140</v>
      </c>
      <c r="E143" s="59">
        <v>383</v>
      </c>
      <c r="F143" s="58">
        <v>179</v>
      </c>
      <c r="G143" s="57">
        <v>7.44</v>
      </c>
      <c r="H143" s="58">
        <v>333</v>
      </c>
      <c r="I143" s="64">
        <v>120</v>
      </c>
      <c r="J143" s="58">
        <v>188</v>
      </c>
      <c r="K143" s="57">
        <v>76.760000000000005</v>
      </c>
      <c r="L143" s="58">
        <v>29</v>
      </c>
      <c r="M143" s="57">
        <v>37.1</v>
      </c>
      <c r="N143" s="58">
        <v>0</v>
      </c>
      <c r="O143" s="57">
        <v>14.2</v>
      </c>
      <c r="P143" s="58">
        <v>166</v>
      </c>
      <c r="Q143" s="63">
        <v>200</v>
      </c>
      <c r="R143" s="58">
        <v>140</v>
      </c>
      <c r="S143" s="57">
        <v>22.21</v>
      </c>
      <c r="T143" s="58">
        <v>191</v>
      </c>
      <c r="U143" s="60">
        <v>4.4212962962962956E-3</v>
      </c>
      <c r="V143" s="58">
        <v>182</v>
      </c>
      <c r="W143" s="58">
        <v>1548</v>
      </c>
      <c r="X143" s="83">
        <v>2008</v>
      </c>
      <c r="Y143" s="77">
        <f>IF(historie[[#This Row],[Ročník]]&lt;&gt;0,historie[[#This Row],[Rok]]-historie[[#This Row],[Ročník]],"")</f>
        <v>38</v>
      </c>
      <c r="Z143" s="80">
        <f>IF(AND(historie[[#This Row],[Ročník]]&lt;&gt;"",FLOOR(historie[[#This Row],[Rok]]-historie[[#This Row],[Ročník]],5)&gt;=35),FLOOR(historie[[#This Row],[Rok]]-historie[[#This Row],[Ročník]],5),0)</f>
        <v>35</v>
      </c>
      <c r="AA143" s="61">
        <f>IF(OR(historie[[#This Row],[100m]]&gt;b_1_m-k_1_m*měření,historie[[#This Row],[100m]]=""),0,ROUNDDOWN(a_1_m*(b_1_m-k_1_m*měření-historie[[#This Row],[100m]])^c_1_m,0))</f>
        <v>140</v>
      </c>
      <c r="AB143" s="61">
        <f>IF(OR(historie[[#This Row],[Dálka]]&lt;b_2_m,historie[[#This Row],[Dálka]]=""),0,ROUNDDOWN(a_2_m*(historie[[#This Row],[Dálka]]-b_2_m)^c_2_m,0))</f>
        <v>179</v>
      </c>
      <c r="AC143" s="61">
        <f>IF(OR(historie[[#This Row],[Koule]]&lt;b_3_m,historie[[#This Row],[Koule]]=""),0,ROUNDDOWN(a_3_m*(historie[[#This Row],[Koule]]-b_3_m)^c_3_m,0))</f>
        <v>333</v>
      </c>
      <c r="AD143" s="61">
        <f>IF(OR(historie[[#This Row],[Výška]]&lt;b_4_m,historie[[#This Row],[Výška]]=""),0,ROUNDDOWN(a_4_m*(historie[[#This Row],[Výška]]-b_4_m)^c_4_m,0))</f>
        <v>188</v>
      </c>
      <c r="AE143" s="61">
        <f>IF(OR(historie[[#This Row],[400m]]&gt;b_5_m-k_5_m*měření,historie[[#This Row],[400m]]=""),0,ROUNDDOWN(a_5_m*(b_5_m-k_5_m*měření-historie[[#This Row],[400m]])^c_5_m,0))</f>
        <v>29</v>
      </c>
      <c r="AF143" s="61">
        <f>IF(OR(historie[[#This Row],[Překážky]]&gt;b_6_m-k_6_m*měření,historie[[#This Row],[Překážky]]=""),0,ROUNDDOWN(a_6_m*(b_6_m-k_6_m*měření-historie[[#This Row],[Překážky]])^c_6_m,0))</f>
        <v>0</v>
      </c>
      <c r="AG143" s="61">
        <f>IF(OR(historie[[#This Row],[Disk]]&lt;b_7_m,historie[[#This Row],[Disk]]=""),0,ROUNDDOWN(a_7_m*(historie[[#This Row],[Disk]]-b_7_m)^c_7_m,0))</f>
        <v>166</v>
      </c>
      <c r="AH143" s="61">
        <f>IF(OR(historie[[#This Row],[Tyčka]]&lt;b_8_m,historie[[#This Row],[Tyčka]]=""),0,ROUNDDOWN(a_8_m*(historie[[#This Row],[Tyčka]]-b_8_m)^c_8_m,0))</f>
        <v>140</v>
      </c>
      <c r="AI143" s="61">
        <f>IF(OR(historie[[#This Row],[Oštěp]]&lt;b_9_m,historie[[#This Row],[Oštěp]]=""),0,ROUNDDOWN(a_9_m*(historie[[#This Row],[Oštěp]]-b_9_m)^c_9_m,0))</f>
        <v>191</v>
      </c>
      <c r="AJ143" s="61">
        <f>IF(OR(historie[[#This Row],[1500m]]*24*60*60&gt;b_10_m,historie[[#This Row],[1500m]]=""),0,ROUNDDOWN(a_10_m*(b_10_m-historie[[#This Row],[1500m]]*24*60*60)^c_10_m,0))</f>
        <v>181</v>
      </c>
      <c r="AK14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1547</v>
      </c>
      <c r="AL14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159</v>
      </c>
      <c r="AM143" s="61">
        <f>IF(OR(historie[[#This Row],[Dálka]]&lt;b_2_m,historie[[#This Row],[Dálka]]=""),0,ROUNDDOWN(a_2_m*(ROUND(historie[[#This Row],[Dálka]]*VLOOKUP(historie[[#This Row],[Veteran]],Veteran,3,FALSE),0)-b_2_m)^c_2_m,0))</f>
        <v>198</v>
      </c>
      <c r="AN143" s="61">
        <f>IF(OR(historie[[#This Row],[Koule]]&lt;b_3_m,historie[[#This Row],[Koule]]=""),0,ROUNDDOWN(a_3_m*(FLOOR(historie[[#This Row],[Koule]]*VLOOKUP(historie[[#This Row],[Veteran]],Veteran,4,FALSE),0.01)-b_3_m)^c_3_m,0))</f>
        <v>349</v>
      </c>
      <c r="AO143" s="61">
        <f>IF(OR(historie[[#This Row],[Výška]]&lt;b_4_m,historie[[#This Row],[Výška]]=""),0,ROUNDDOWN(a_4_m*(ROUND(historie[[#This Row],[Výška]]*VLOOKUP(historie[[#This Row],[Veteran]],Veteran,5,FALSE),0)-b_4_m)^c_4_m,0))</f>
        <v>206</v>
      </c>
      <c r="AP14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62</v>
      </c>
      <c r="AQ14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43" s="61">
        <f>IF(OR(historie[[#This Row],[Disk]]&lt;b_7_m,historie[[#This Row],[Disk]]=""),0,ROUNDDOWN(a_7_m*(FLOOR(historie[[#This Row],[Disk]]*VLOOKUP(historie[[#This Row],[Veteran]],Veteran,8,FALSE),0.01)-b_7_m)^c_7_m,0))</f>
        <v>169</v>
      </c>
      <c r="AS143" s="61">
        <f>IF(OR(historie[[#This Row],[Tyčka]]&lt;b_8_m,historie[[#This Row],[Tyčka]]=""),0,ROUNDDOWN(a_8_m*(ROUND(historie[[#This Row],[Tyčka]]*VLOOKUP(historie[[#This Row],[Veteran]],Veteran,9,FALSE),0)-b_8_m)^c_8_m,0))</f>
        <v>145</v>
      </c>
      <c r="AT143" s="61">
        <f>IF(OR(historie[[#This Row],[Oštěp]]&lt;b_9_m,historie[[#This Row],[Oštěp]]=""),0,ROUNDDOWN(a_9_m*(FLOOR(historie[[#This Row],[Oštěp]]*VLOOKUP(historie[[#This Row],[Veteran]],Veteran,10,FALSE),0.01)-b_9_m)^c_9_m,0))</f>
        <v>195</v>
      </c>
      <c r="AU143" s="61">
        <f>IF(OR(historie[[#This Row],[1500m]]*24*60*60&gt;b_10_m,historie[[#This Row],[1500m]]=""),0,ROUNDDOWN(a_10_m*(b_10_m-historie[[#This Row],[1500m]]*VLOOKUP(historie[[#This Row],[Veteran]],Veteran,11,FALSE)*24*60*60)^c_10_m,0))</f>
        <v>193</v>
      </c>
      <c r="AV143" s="80">
        <f t="shared" si="2"/>
        <v>1676</v>
      </c>
      <c r="AW143" s="62">
        <f t="array" ref="AW143">MAX(IF(historie[[Jméno a příjmení]:[Jméno a příjmení]]=A143,historie[[100m_body_v]:[100m_body_v]]))
+MAX(IF(historie[[Jméno a příjmení]:[Jméno a příjmení]]=A143,historie[[dálka_body_v]:[dálka_body_v]]))
+MAX(IF(historie[[Jméno a příjmení]:[Jméno a příjmení]]=A143,historie[[koule_body_v]:[koule_body_v]]))
+MAX(IF(historie[[Jméno a příjmení]:[Jméno a příjmení]]=A143,historie[[výška_body_v]:[výška_body_v]]))
+MAX(IF(historie[[Jméno a příjmení]:[Jméno a příjmení]]=A143,historie[[400m_body_v]:[400m_body_v]]))
+MAX(IF(historie[[Jméno a příjmení]:[Jméno a příjmení]]=A143,historie[[překážky_body_v]:[překážky_body_v]]))
+MAX(IF(historie[[Jméno a příjmení]:[Jméno a příjmení]]=A143,historie[[disk_body_v]:[disk_body_v]]))
+MAX(IF(historie[[Jméno a příjmení]:[Jméno a příjmení]]=A143,historie[[tyčka_body_v]:[tyčka_body_v]]))
+MAX(IF(historie[[Jméno a příjmení]:[Jméno a příjmení]]=A143,historie[[oštěp_body_v]:[oštěp_body_v]]))
+MAX(IF(historie[[Jméno a příjmení]:[Jméno a příjmení]]=A143,historie[[1500m_body_v]:[1500m_body_v]]))</f>
        <v>2445</v>
      </c>
    </row>
    <row r="144" spans="1:49" x14ac:dyDescent="0.2">
      <c r="A144" s="56" t="s">
        <v>104</v>
      </c>
      <c r="B144" s="56"/>
      <c r="C144" s="57">
        <v>14.23</v>
      </c>
      <c r="D144" s="58">
        <v>280</v>
      </c>
      <c r="E144" s="59">
        <v>421</v>
      </c>
      <c r="F144" s="58">
        <v>240</v>
      </c>
      <c r="G144" s="57">
        <v>7.8</v>
      </c>
      <c r="H144" s="58">
        <v>354</v>
      </c>
      <c r="I144" s="59">
        <v>130</v>
      </c>
      <c r="J144" s="58">
        <v>250</v>
      </c>
      <c r="K144" s="57">
        <v>61.9</v>
      </c>
      <c r="L144" s="58">
        <v>351</v>
      </c>
      <c r="M144" s="57">
        <v>23.92</v>
      </c>
      <c r="N144" s="58">
        <v>107</v>
      </c>
      <c r="O144" s="57">
        <v>19.760000000000002</v>
      </c>
      <c r="P144" s="58">
        <v>268</v>
      </c>
      <c r="Q144" s="59"/>
      <c r="R144" s="58">
        <v>0</v>
      </c>
      <c r="S144" s="57">
        <v>29.58</v>
      </c>
      <c r="T144" s="58">
        <v>293</v>
      </c>
      <c r="U144" s="60">
        <v>3.8078703703703707E-3</v>
      </c>
      <c r="V144" s="58">
        <v>405</v>
      </c>
      <c r="W144" s="58">
        <v>2548</v>
      </c>
      <c r="X144" s="83">
        <v>1997</v>
      </c>
      <c r="Y144" s="77" t="str">
        <f>IF(historie[[#This Row],[Ročník]]&lt;&gt;0,historie[[#This Row],[Rok]]-historie[[#This Row],[Ročník]],"")</f>
        <v/>
      </c>
      <c r="Z144" s="80">
        <f>IF(AND(historie[[#This Row],[Ročník]]&lt;&gt;"",FLOOR(historie[[#This Row],[Rok]]-historie[[#This Row],[Ročník]],5)&gt;=35),FLOOR(historie[[#This Row],[Rok]]-historie[[#This Row],[Ročník]],5),0)</f>
        <v>0</v>
      </c>
      <c r="AA144" s="61">
        <f>IF(OR(historie[[#This Row],[100m]]&gt;b_1_m-k_1_m*měření,historie[[#This Row],[100m]]=""),0,ROUNDDOWN(a_1_m*(b_1_m-k_1_m*měření-historie[[#This Row],[100m]])^c_1_m,0))</f>
        <v>249</v>
      </c>
      <c r="AB144" s="61">
        <f>IF(OR(historie[[#This Row],[Dálka]]&lt;b_2_m,historie[[#This Row],[Dálka]]=""),0,ROUNDDOWN(a_2_m*(historie[[#This Row],[Dálka]]-b_2_m)^c_2_m,0))</f>
        <v>240</v>
      </c>
      <c r="AC144" s="61">
        <f>IF(OR(historie[[#This Row],[Koule]]&lt;b_3_m,historie[[#This Row],[Koule]]=""),0,ROUNDDOWN(a_3_m*(historie[[#This Row],[Koule]]-b_3_m)^c_3_m,0))</f>
        <v>354</v>
      </c>
      <c r="AD144" s="61">
        <f>IF(OR(historie[[#This Row],[Výška]]&lt;b_4_m,historie[[#This Row],[Výška]]=""),0,ROUNDDOWN(a_4_m*(historie[[#This Row],[Výška]]-b_4_m)^c_4_m,0))</f>
        <v>250</v>
      </c>
      <c r="AE144" s="61">
        <f>IF(OR(historie[[#This Row],[400m]]&gt;b_5_m-k_5_m*měření,historie[[#This Row],[400m]]=""),0,ROUNDDOWN(a_5_m*(b_5_m-k_5_m*měření-historie[[#This Row],[400m]])^c_5_m,0))</f>
        <v>346</v>
      </c>
      <c r="AF144" s="61">
        <f>IF(OR(historie[[#This Row],[Překážky]]&gt;b_6_m-k_6_m*měření,historie[[#This Row],[Překážky]]=""),0,ROUNDDOWN(a_6_m*(b_6_m-k_6_m*měření-historie[[#This Row],[Překážky]])^c_6_m,0))</f>
        <v>96</v>
      </c>
      <c r="AG144" s="61">
        <f>IF(OR(historie[[#This Row],[Disk]]&lt;b_7_m,historie[[#This Row],[Disk]]=""),0,ROUNDDOWN(a_7_m*(historie[[#This Row],[Disk]]-b_7_m)^c_7_m,0))</f>
        <v>268</v>
      </c>
      <c r="AH144" s="61">
        <f>IF(OR(historie[[#This Row],[Tyčka]]&lt;b_8_m,historie[[#This Row],[Tyčka]]=""),0,ROUNDDOWN(a_8_m*(historie[[#This Row],[Tyčka]]-b_8_m)^c_8_m,0))</f>
        <v>0</v>
      </c>
      <c r="AI144" s="61">
        <f>IF(OR(historie[[#This Row],[Oštěp]]&lt;b_9_m,historie[[#This Row],[Oštěp]]=""),0,ROUNDDOWN(a_9_m*(historie[[#This Row],[Oštěp]]-b_9_m)^c_9_m,0))</f>
        <v>293</v>
      </c>
      <c r="AJ144" s="61">
        <f>IF(OR(historie[[#This Row],[1500m]]*24*60*60&gt;b_10_m,historie[[#This Row],[1500m]]=""),0,ROUNDDOWN(a_10_m*(b_10_m-historie[[#This Row],[1500m]]*24*60*60)^c_10_m,0))</f>
        <v>404</v>
      </c>
      <c r="AK14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2500</v>
      </c>
      <c r="AL14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249</v>
      </c>
      <c r="AM144" s="61">
        <f>IF(OR(historie[[#This Row],[Dálka]]&lt;b_2_m,historie[[#This Row],[Dálka]]=""),0,ROUNDDOWN(a_2_m*(ROUND(historie[[#This Row],[Dálka]]*VLOOKUP(historie[[#This Row],[Veteran]],Veteran,3,FALSE),0)-b_2_m)^c_2_m,0))</f>
        <v>240</v>
      </c>
      <c r="AN144" s="61">
        <f>IF(OR(historie[[#This Row],[Koule]]&lt;b_3_m,historie[[#This Row],[Koule]]=""),0,ROUNDDOWN(a_3_m*(FLOOR(historie[[#This Row],[Koule]]*VLOOKUP(historie[[#This Row],[Veteran]],Veteran,4,FALSE),0.01)-b_3_m)^c_3_m,0))</f>
        <v>354</v>
      </c>
      <c r="AO144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14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346</v>
      </c>
      <c r="AQ14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96</v>
      </c>
      <c r="AR144" s="61">
        <f>IF(OR(historie[[#This Row],[Disk]]&lt;b_7_m,historie[[#This Row],[Disk]]=""),0,ROUNDDOWN(a_7_m*(FLOOR(historie[[#This Row],[Disk]]*VLOOKUP(historie[[#This Row],[Veteran]],Veteran,8,FALSE),0.01)-b_7_m)^c_7_m,0))</f>
        <v>268</v>
      </c>
      <c r="AS144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44" s="61">
        <f>IF(OR(historie[[#This Row],[Oštěp]]&lt;b_9_m,historie[[#This Row],[Oštěp]]=""),0,ROUNDDOWN(a_9_m*(FLOOR(historie[[#This Row],[Oštěp]]*VLOOKUP(historie[[#This Row],[Veteran]],Veteran,10,FALSE),0.01)-b_9_m)^c_9_m,0))</f>
        <v>293</v>
      </c>
      <c r="AU144" s="61">
        <f>IF(OR(historie[[#This Row],[1500m]]*24*60*60&gt;b_10_m,historie[[#This Row],[1500m]]=""),0,ROUNDDOWN(a_10_m*(b_10_m-historie[[#This Row],[1500m]]*VLOOKUP(historie[[#This Row],[Veteran]],Veteran,11,FALSE)*24*60*60)^c_10_m,0))</f>
        <v>404</v>
      </c>
      <c r="AV144" s="80">
        <f t="shared" si="2"/>
        <v>2500</v>
      </c>
      <c r="AW144" s="62">
        <f t="array" ref="AW144">MAX(IF(historie[[Jméno a příjmení]:[Jméno a příjmení]]=A144,historie[[100m_body_v]:[100m_body_v]]))
+MAX(IF(historie[[Jméno a příjmení]:[Jméno a příjmení]]=A144,historie[[dálka_body_v]:[dálka_body_v]]))
+MAX(IF(historie[[Jméno a příjmení]:[Jméno a příjmení]]=A144,historie[[koule_body_v]:[koule_body_v]]))
+MAX(IF(historie[[Jméno a příjmení]:[Jméno a příjmení]]=A144,historie[[výška_body_v]:[výška_body_v]]))
+MAX(IF(historie[[Jméno a příjmení]:[Jméno a příjmení]]=A144,historie[[400m_body_v]:[400m_body_v]]))
+MAX(IF(historie[[Jméno a příjmení]:[Jméno a příjmení]]=A144,historie[[překážky_body_v]:[překážky_body_v]]))
+MAX(IF(historie[[Jméno a příjmení]:[Jméno a příjmení]]=A144,historie[[disk_body_v]:[disk_body_v]]))
+MAX(IF(historie[[Jméno a příjmení]:[Jméno a příjmení]]=A144,historie[[tyčka_body_v]:[tyčka_body_v]]))
+MAX(IF(historie[[Jméno a příjmení]:[Jméno a příjmení]]=A144,historie[[oštěp_body_v]:[oštěp_body_v]]))
+MAX(IF(historie[[Jméno a příjmení]:[Jméno a příjmení]]=A144,historie[[1500m_body_v]:[1500m_body_v]]))</f>
        <v>2500</v>
      </c>
    </row>
    <row r="145" spans="1:49" x14ac:dyDescent="0.2">
      <c r="A145" s="56" t="s">
        <v>30</v>
      </c>
      <c r="B145" s="56">
        <v>1981</v>
      </c>
      <c r="C145" s="57">
        <v>13.9</v>
      </c>
      <c r="D145" s="58">
        <v>293</v>
      </c>
      <c r="E145" s="59">
        <v>439</v>
      </c>
      <c r="F145" s="58">
        <v>271</v>
      </c>
      <c r="G145" s="57">
        <v>8.19</v>
      </c>
      <c r="H145" s="58">
        <v>378</v>
      </c>
      <c r="I145" s="63">
        <v>120</v>
      </c>
      <c r="J145" s="58">
        <v>188</v>
      </c>
      <c r="K145" s="57">
        <v>67.11</v>
      </c>
      <c r="L145" s="58">
        <v>200</v>
      </c>
      <c r="M145" s="57">
        <v>23.91</v>
      </c>
      <c r="N145" s="58">
        <v>96</v>
      </c>
      <c r="O145" s="57">
        <v>18.72</v>
      </c>
      <c r="P145" s="58">
        <v>248</v>
      </c>
      <c r="Q145" s="63"/>
      <c r="R145" s="58">
        <v>0</v>
      </c>
      <c r="S145" s="57">
        <v>24.57</v>
      </c>
      <c r="T145" s="58">
        <v>224</v>
      </c>
      <c r="U145" s="60">
        <v>4.155092592592593E-3</v>
      </c>
      <c r="V145" s="58">
        <v>268</v>
      </c>
      <c r="W145" s="58"/>
      <c r="X145" s="83">
        <v>2007</v>
      </c>
      <c r="Y145" s="77">
        <f>IF(historie[[#This Row],[Ročník]]&lt;&gt;0,historie[[#This Row],[Rok]]-historie[[#This Row],[Ročník]],"")</f>
        <v>26</v>
      </c>
      <c r="Z145" s="80">
        <f>IF(AND(historie[[#This Row],[Ročník]]&lt;&gt;"",FLOOR(historie[[#This Row],[Rok]]-historie[[#This Row],[Ročník]],5)&gt;=35),FLOOR(historie[[#This Row],[Rok]]-historie[[#This Row],[Ročník]],5),0)</f>
        <v>0</v>
      </c>
      <c r="AA145" s="61">
        <f>IF(OR(historie[[#This Row],[100m]]&gt;b_1_m-k_1_m*měření,historie[[#This Row],[100m]]=""),0,ROUNDDOWN(a_1_m*(b_1_m-k_1_m*měření-historie[[#This Row],[100m]])^c_1_m,0))</f>
        <v>293</v>
      </c>
      <c r="AB145" s="61">
        <f>IF(OR(historie[[#This Row],[Dálka]]&lt;b_2_m,historie[[#This Row],[Dálka]]=""),0,ROUNDDOWN(a_2_m*(historie[[#This Row],[Dálka]]-b_2_m)^c_2_m,0))</f>
        <v>271</v>
      </c>
      <c r="AC145" s="61">
        <f>IF(OR(historie[[#This Row],[Koule]]&lt;b_3_m,historie[[#This Row],[Koule]]=""),0,ROUNDDOWN(a_3_m*(historie[[#This Row],[Koule]]-b_3_m)^c_3_m,0))</f>
        <v>378</v>
      </c>
      <c r="AD145" s="61">
        <f>IF(OR(historie[[#This Row],[Výška]]&lt;b_4_m,historie[[#This Row],[Výška]]=""),0,ROUNDDOWN(a_4_m*(historie[[#This Row],[Výška]]-b_4_m)^c_4_m,0))</f>
        <v>188</v>
      </c>
      <c r="AE145" s="61">
        <f>IF(OR(historie[[#This Row],[400m]]&gt;b_5_m-k_5_m*měření,historie[[#This Row],[400m]]=""),0,ROUNDDOWN(a_5_m*(b_5_m-k_5_m*měření-historie[[#This Row],[400m]])^c_5_m,0))</f>
        <v>200</v>
      </c>
      <c r="AF145" s="61">
        <f>IF(OR(historie[[#This Row],[Překážky]]&gt;b_6_m-k_6_m*měření,historie[[#This Row],[Překážky]]=""),0,ROUNDDOWN(a_6_m*(b_6_m-k_6_m*měření-historie[[#This Row],[Překážky]])^c_6_m,0))</f>
        <v>96</v>
      </c>
      <c r="AG145" s="61">
        <f>IF(OR(historie[[#This Row],[Disk]]&lt;b_7_m,historie[[#This Row],[Disk]]=""),0,ROUNDDOWN(a_7_m*(historie[[#This Row],[Disk]]-b_7_m)^c_7_m,0))</f>
        <v>248</v>
      </c>
      <c r="AH145" s="61">
        <f>IF(OR(historie[[#This Row],[Tyčka]]&lt;b_8_m,historie[[#This Row],[Tyčka]]=""),0,ROUNDDOWN(a_8_m*(historie[[#This Row],[Tyčka]]-b_8_m)^c_8_m,0))</f>
        <v>0</v>
      </c>
      <c r="AI145" s="61">
        <f>IF(OR(historie[[#This Row],[Oštěp]]&lt;b_9_m,historie[[#This Row],[Oštěp]]=""),0,ROUNDDOWN(a_9_m*(historie[[#This Row],[Oštěp]]-b_9_m)^c_9_m,0))</f>
        <v>224</v>
      </c>
      <c r="AJ145" s="61">
        <f>IF(OR(historie[[#This Row],[1500m]]*24*60*60&gt;b_10_m,historie[[#This Row],[1500m]]=""),0,ROUNDDOWN(a_10_m*(b_10_m-historie[[#This Row],[1500m]]*24*60*60)^c_10_m,0))</f>
        <v>268</v>
      </c>
      <c r="AK14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2166</v>
      </c>
      <c r="AL14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293</v>
      </c>
      <c r="AM145" s="61">
        <f>IF(OR(historie[[#This Row],[Dálka]]&lt;b_2_m,historie[[#This Row],[Dálka]]=""),0,ROUNDDOWN(a_2_m*(ROUND(historie[[#This Row],[Dálka]]*VLOOKUP(historie[[#This Row],[Veteran]],Veteran,3,FALSE),0)-b_2_m)^c_2_m,0))</f>
        <v>271</v>
      </c>
      <c r="AN145" s="61">
        <f>IF(OR(historie[[#This Row],[Koule]]&lt;b_3_m,historie[[#This Row],[Koule]]=""),0,ROUNDDOWN(a_3_m*(FLOOR(historie[[#This Row],[Koule]]*VLOOKUP(historie[[#This Row],[Veteran]],Veteran,4,FALSE),0.01)-b_3_m)^c_3_m,0))</f>
        <v>378</v>
      </c>
      <c r="AO145" s="61">
        <f>IF(OR(historie[[#This Row],[Výška]]&lt;b_4_m,historie[[#This Row],[Výška]]=""),0,ROUNDDOWN(a_4_m*(ROUND(historie[[#This Row],[Výška]]*VLOOKUP(historie[[#This Row],[Veteran]],Veteran,5,FALSE),0)-b_4_m)^c_4_m,0))</f>
        <v>188</v>
      </c>
      <c r="AP14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200</v>
      </c>
      <c r="AQ14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96</v>
      </c>
      <c r="AR145" s="61">
        <f>IF(OR(historie[[#This Row],[Disk]]&lt;b_7_m,historie[[#This Row],[Disk]]=""),0,ROUNDDOWN(a_7_m*(FLOOR(historie[[#This Row],[Disk]]*VLOOKUP(historie[[#This Row],[Veteran]],Veteran,8,FALSE),0.01)-b_7_m)^c_7_m,0))</f>
        <v>248</v>
      </c>
      <c r="AS145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45" s="61">
        <f>IF(OR(historie[[#This Row],[Oštěp]]&lt;b_9_m,historie[[#This Row],[Oštěp]]=""),0,ROUNDDOWN(a_9_m*(FLOOR(historie[[#This Row],[Oštěp]]*VLOOKUP(historie[[#This Row],[Veteran]],Veteran,10,FALSE),0.01)-b_9_m)^c_9_m,0))</f>
        <v>224</v>
      </c>
      <c r="AU145" s="61">
        <f>IF(OR(historie[[#This Row],[1500m]]*24*60*60&gt;b_10_m,historie[[#This Row],[1500m]]=""),0,ROUNDDOWN(a_10_m*(b_10_m-historie[[#This Row],[1500m]]*VLOOKUP(historie[[#This Row],[Veteran]],Veteran,11,FALSE)*24*60*60)^c_10_m,0))</f>
        <v>268</v>
      </c>
      <c r="AV145" s="80">
        <f t="shared" si="2"/>
        <v>2166</v>
      </c>
      <c r="AW145" s="62">
        <f t="array" ref="AW145">MAX(IF(historie[[Jméno a příjmení]:[Jméno a příjmení]]=A145,historie[[100m_body_v]:[100m_body_v]]))
+MAX(IF(historie[[Jméno a příjmení]:[Jméno a příjmení]]=A145,historie[[dálka_body_v]:[dálka_body_v]]))
+MAX(IF(historie[[Jméno a příjmení]:[Jméno a příjmení]]=A145,historie[[koule_body_v]:[koule_body_v]]))
+MAX(IF(historie[[Jméno a příjmení]:[Jméno a příjmení]]=A145,historie[[výška_body_v]:[výška_body_v]]))
+MAX(IF(historie[[Jméno a příjmení]:[Jméno a příjmení]]=A145,historie[[400m_body_v]:[400m_body_v]]))
+MAX(IF(historie[[Jméno a příjmení]:[Jméno a příjmení]]=A145,historie[[překážky_body_v]:[překážky_body_v]]))
+MAX(IF(historie[[Jméno a příjmení]:[Jméno a příjmení]]=A145,historie[[disk_body_v]:[disk_body_v]]))
+MAX(IF(historie[[Jméno a příjmení]:[Jméno a příjmení]]=A145,historie[[tyčka_body_v]:[tyčka_body_v]]))
+MAX(IF(historie[[Jméno a příjmení]:[Jméno a příjmení]]=A145,historie[[oštěp_body_v]:[oštěp_body_v]]))
+MAX(IF(historie[[Jméno a příjmení]:[Jméno a příjmení]]=A145,historie[[1500m_body_v]:[1500m_body_v]]))</f>
        <v>2207</v>
      </c>
    </row>
    <row r="146" spans="1:49" x14ac:dyDescent="0.2">
      <c r="A146" s="56" t="s">
        <v>30</v>
      </c>
      <c r="B146" s="56">
        <v>1981</v>
      </c>
      <c r="C146" s="57">
        <v>14.05</v>
      </c>
      <c r="D146" s="58">
        <v>272</v>
      </c>
      <c r="E146" s="59">
        <v>432</v>
      </c>
      <c r="F146" s="58">
        <v>259</v>
      </c>
      <c r="G146" s="57">
        <v>7.11</v>
      </c>
      <c r="H146" s="58">
        <v>314</v>
      </c>
      <c r="I146" s="63">
        <v>125</v>
      </c>
      <c r="J146" s="58">
        <v>218</v>
      </c>
      <c r="K146" s="57">
        <v>71.41</v>
      </c>
      <c r="L146" s="58">
        <v>107</v>
      </c>
      <c r="M146" s="57"/>
      <c r="N146" s="58">
        <v>0</v>
      </c>
      <c r="O146" s="57">
        <v>19.32</v>
      </c>
      <c r="P146" s="58">
        <v>259</v>
      </c>
      <c r="Q146" s="63"/>
      <c r="R146" s="58">
        <v>0</v>
      </c>
      <c r="S146" s="57">
        <v>23.35</v>
      </c>
      <c r="T146" s="58">
        <v>207</v>
      </c>
      <c r="U146" s="60">
        <v>4.340277777777778E-3</v>
      </c>
      <c r="V146" s="58">
        <v>205</v>
      </c>
      <c r="W146" s="58">
        <v>1841</v>
      </c>
      <c r="X146" s="83">
        <v>2006</v>
      </c>
      <c r="Y146" s="77">
        <f>IF(historie[[#This Row],[Ročník]]&lt;&gt;0,historie[[#This Row],[Rok]]-historie[[#This Row],[Ročník]],"")</f>
        <v>25</v>
      </c>
      <c r="Z146" s="80">
        <f>IF(AND(historie[[#This Row],[Ročník]]&lt;&gt;"",FLOOR(historie[[#This Row],[Rok]]-historie[[#This Row],[Ročník]],5)&gt;=35),FLOOR(historie[[#This Row],[Rok]]-historie[[#This Row],[Ročník]],5),0)</f>
        <v>0</v>
      </c>
      <c r="AA146" s="61">
        <f>IF(OR(historie[[#This Row],[100m]]&gt;b_1_m-k_1_m*měření,historie[[#This Row],[100m]]=""),0,ROUNDDOWN(a_1_m*(b_1_m-k_1_m*měření-historie[[#This Row],[100m]])^c_1_m,0))</f>
        <v>272</v>
      </c>
      <c r="AB146" s="61">
        <f>IF(OR(historie[[#This Row],[Dálka]]&lt;b_2_m,historie[[#This Row],[Dálka]]=""),0,ROUNDDOWN(a_2_m*(historie[[#This Row],[Dálka]]-b_2_m)^c_2_m,0))</f>
        <v>259</v>
      </c>
      <c r="AC146" s="61">
        <f>IF(OR(historie[[#This Row],[Koule]]&lt;b_3_m,historie[[#This Row],[Koule]]=""),0,ROUNDDOWN(a_3_m*(historie[[#This Row],[Koule]]-b_3_m)^c_3_m,0))</f>
        <v>314</v>
      </c>
      <c r="AD146" s="61">
        <f>IF(OR(historie[[#This Row],[Výška]]&lt;b_4_m,historie[[#This Row],[Výška]]=""),0,ROUNDDOWN(a_4_m*(historie[[#This Row],[Výška]]-b_4_m)^c_4_m,0))</f>
        <v>218</v>
      </c>
      <c r="AE146" s="61">
        <f>IF(OR(historie[[#This Row],[400m]]&gt;b_5_m-k_5_m*měření,historie[[#This Row],[400m]]=""),0,ROUNDDOWN(a_5_m*(b_5_m-k_5_m*měření-historie[[#This Row],[400m]])^c_5_m,0))</f>
        <v>107</v>
      </c>
      <c r="AF146" s="61">
        <f>IF(OR(historie[[#This Row],[Překážky]]&gt;b_6_m-k_6_m*měření,historie[[#This Row],[Překážky]]=""),0,ROUNDDOWN(a_6_m*(b_6_m-k_6_m*měření-historie[[#This Row],[Překážky]])^c_6_m,0))</f>
        <v>0</v>
      </c>
      <c r="AG146" s="61">
        <f>IF(OR(historie[[#This Row],[Disk]]&lt;b_7_m,historie[[#This Row],[Disk]]=""),0,ROUNDDOWN(a_7_m*(historie[[#This Row],[Disk]]-b_7_m)^c_7_m,0))</f>
        <v>259</v>
      </c>
      <c r="AH146" s="61">
        <f>IF(OR(historie[[#This Row],[Tyčka]]&lt;b_8_m,historie[[#This Row],[Tyčka]]=""),0,ROUNDDOWN(a_8_m*(historie[[#This Row],[Tyčka]]-b_8_m)^c_8_m,0))</f>
        <v>0</v>
      </c>
      <c r="AI146" s="61">
        <f>IF(OR(historie[[#This Row],[Oštěp]]&lt;b_9_m,historie[[#This Row],[Oštěp]]=""),0,ROUNDDOWN(a_9_m*(historie[[#This Row],[Oštěp]]-b_9_m)^c_9_m,0))</f>
        <v>207</v>
      </c>
      <c r="AJ146" s="61">
        <f>IF(OR(historie[[#This Row],[1500m]]*24*60*60&gt;b_10_m,historie[[#This Row],[1500m]]=""),0,ROUNDDOWN(a_10_m*(b_10_m-historie[[#This Row],[1500m]]*24*60*60)^c_10_m,0))</f>
        <v>206</v>
      </c>
      <c r="AK14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1842</v>
      </c>
      <c r="AL14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272</v>
      </c>
      <c r="AM146" s="61">
        <f>IF(OR(historie[[#This Row],[Dálka]]&lt;b_2_m,historie[[#This Row],[Dálka]]=""),0,ROUNDDOWN(a_2_m*(ROUND(historie[[#This Row],[Dálka]]*VLOOKUP(historie[[#This Row],[Veteran]],Veteran,3,FALSE),0)-b_2_m)^c_2_m,0))</f>
        <v>259</v>
      </c>
      <c r="AN146" s="61">
        <f>IF(OR(historie[[#This Row],[Koule]]&lt;b_3_m,historie[[#This Row],[Koule]]=""),0,ROUNDDOWN(a_3_m*(FLOOR(historie[[#This Row],[Koule]]*VLOOKUP(historie[[#This Row],[Veteran]],Veteran,4,FALSE),0.01)-b_3_m)^c_3_m,0))</f>
        <v>314</v>
      </c>
      <c r="AO146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14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107</v>
      </c>
      <c r="AQ14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46" s="61">
        <f>IF(OR(historie[[#This Row],[Disk]]&lt;b_7_m,historie[[#This Row],[Disk]]=""),0,ROUNDDOWN(a_7_m*(FLOOR(historie[[#This Row],[Disk]]*VLOOKUP(historie[[#This Row],[Veteran]],Veteran,8,FALSE),0.01)-b_7_m)^c_7_m,0))</f>
        <v>259</v>
      </c>
      <c r="AS146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46" s="61">
        <f>IF(OR(historie[[#This Row],[Oštěp]]&lt;b_9_m,historie[[#This Row],[Oštěp]]=""),0,ROUNDDOWN(a_9_m*(FLOOR(historie[[#This Row],[Oštěp]]*VLOOKUP(historie[[#This Row],[Veteran]],Veteran,10,FALSE),0.01)-b_9_m)^c_9_m,0))</f>
        <v>207</v>
      </c>
      <c r="AU146" s="61">
        <f>IF(OR(historie[[#This Row],[1500m]]*24*60*60&gt;b_10_m,historie[[#This Row],[1500m]]=""),0,ROUNDDOWN(a_10_m*(b_10_m-historie[[#This Row],[1500m]]*VLOOKUP(historie[[#This Row],[Veteran]],Veteran,11,FALSE)*24*60*60)^c_10_m,0))</f>
        <v>206</v>
      </c>
      <c r="AV146" s="80">
        <f t="shared" si="2"/>
        <v>1842</v>
      </c>
      <c r="AW146" s="62">
        <f t="array" ref="AW146">MAX(IF(historie[[Jméno a příjmení]:[Jméno a příjmení]]=A146,historie[[100m_body_v]:[100m_body_v]]))
+MAX(IF(historie[[Jméno a příjmení]:[Jméno a příjmení]]=A146,historie[[dálka_body_v]:[dálka_body_v]]))
+MAX(IF(historie[[Jméno a příjmení]:[Jméno a příjmení]]=A146,historie[[koule_body_v]:[koule_body_v]]))
+MAX(IF(historie[[Jméno a příjmení]:[Jméno a příjmení]]=A146,historie[[výška_body_v]:[výška_body_v]]))
+MAX(IF(historie[[Jméno a příjmení]:[Jméno a příjmení]]=A146,historie[[400m_body_v]:[400m_body_v]]))
+MAX(IF(historie[[Jméno a příjmení]:[Jméno a příjmení]]=A146,historie[[překážky_body_v]:[překážky_body_v]]))
+MAX(IF(historie[[Jméno a příjmení]:[Jméno a příjmení]]=A146,historie[[disk_body_v]:[disk_body_v]]))
+MAX(IF(historie[[Jméno a příjmení]:[Jméno a příjmení]]=A146,historie[[tyčka_body_v]:[tyčka_body_v]]))
+MAX(IF(historie[[Jméno a příjmení]:[Jméno a příjmení]]=A146,historie[[oštěp_body_v]:[oštěp_body_v]]))
+MAX(IF(historie[[Jméno a příjmení]:[Jméno a příjmení]]=A146,historie[[1500m_body_v]:[1500m_body_v]]))</f>
        <v>2207</v>
      </c>
    </row>
    <row r="147" spans="1:49" x14ac:dyDescent="0.2">
      <c r="A147" s="56" t="s">
        <v>43</v>
      </c>
      <c r="B147" s="56"/>
      <c r="C147" s="57">
        <v>12.87</v>
      </c>
      <c r="D147" s="58">
        <v>449</v>
      </c>
      <c r="E147" s="59">
        <v>393</v>
      </c>
      <c r="F147" s="58">
        <v>195</v>
      </c>
      <c r="G147" s="57"/>
      <c r="H147" s="58">
        <v>0</v>
      </c>
      <c r="I147" s="64"/>
      <c r="J147" s="58">
        <v>0</v>
      </c>
      <c r="K147" s="57"/>
      <c r="L147" s="58">
        <v>0</v>
      </c>
      <c r="M147" s="57"/>
      <c r="N147" s="58">
        <v>0</v>
      </c>
      <c r="O147" s="57"/>
      <c r="P147" s="58">
        <v>0</v>
      </c>
      <c r="Q147" s="63"/>
      <c r="R147" s="58">
        <v>0</v>
      </c>
      <c r="S147" s="57"/>
      <c r="T147" s="58">
        <v>0</v>
      </c>
      <c r="U147" s="60"/>
      <c r="V147" s="58">
        <v>0</v>
      </c>
      <c r="W147" s="58">
        <v>644</v>
      </c>
      <c r="X147" s="83">
        <v>2006</v>
      </c>
      <c r="Y147" s="77" t="str">
        <f>IF(historie[[#This Row],[Ročník]]&lt;&gt;0,historie[[#This Row],[Rok]]-historie[[#This Row],[Ročník]],"")</f>
        <v/>
      </c>
      <c r="Z147" s="80">
        <f>IF(AND(historie[[#This Row],[Ročník]]&lt;&gt;"",FLOOR(historie[[#This Row],[Rok]]-historie[[#This Row],[Ročník]],5)&gt;=35),FLOOR(historie[[#This Row],[Rok]]-historie[[#This Row],[Ročník]],5),0)</f>
        <v>0</v>
      </c>
      <c r="AA147" s="61">
        <f>IF(OR(historie[[#This Row],[100m]]&gt;b_1_m-k_1_m*měření,historie[[#This Row],[100m]]=""),0,ROUNDDOWN(a_1_m*(b_1_m-k_1_m*měření-historie[[#This Row],[100m]])^c_1_m,0))</f>
        <v>449</v>
      </c>
      <c r="AB147" s="61">
        <f>IF(OR(historie[[#This Row],[Dálka]]&lt;b_2_m,historie[[#This Row],[Dálka]]=""),0,ROUNDDOWN(a_2_m*(historie[[#This Row],[Dálka]]-b_2_m)^c_2_m,0))</f>
        <v>195</v>
      </c>
      <c r="AC147" s="61">
        <f>IF(OR(historie[[#This Row],[Koule]]&lt;b_3_m,historie[[#This Row],[Koule]]=""),0,ROUNDDOWN(a_3_m*(historie[[#This Row],[Koule]]-b_3_m)^c_3_m,0))</f>
        <v>0</v>
      </c>
      <c r="AD147" s="61">
        <f>IF(OR(historie[[#This Row],[Výška]]&lt;b_4_m,historie[[#This Row],[Výška]]=""),0,ROUNDDOWN(a_4_m*(historie[[#This Row],[Výška]]-b_4_m)^c_4_m,0))</f>
        <v>0</v>
      </c>
      <c r="AE147" s="61">
        <f>IF(OR(historie[[#This Row],[400m]]&gt;b_5_m-k_5_m*měření,historie[[#This Row],[400m]]=""),0,ROUNDDOWN(a_5_m*(b_5_m-k_5_m*měření-historie[[#This Row],[400m]])^c_5_m,0))</f>
        <v>0</v>
      </c>
      <c r="AF147" s="61">
        <f>IF(OR(historie[[#This Row],[Překážky]]&gt;b_6_m-k_6_m*měření,historie[[#This Row],[Překážky]]=""),0,ROUNDDOWN(a_6_m*(b_6_m-k_6_m*měření-historie[[#This Row],[Překážky]])^c_6_m,0))</f>
        <v>0</v>
      </c>
      <c r="AG147" s="61">
        <f>IF(OR(historie[[#This Row],[Disk]]&lt;b_7_m,historie[[#This Row],[Disk]]=""),0,ROUNDDOWN(a_7_m*(historie[[#This Row],[Disk]]-b_7_m)^c_7_m,0))</f>
        <v>0</v>
      </c>
      <c r="AH147" s="61">
        <f>IF(OR(historie[[#This Row],[Tyčka]]&lt;b_8_m,historie[[#This Row],[Tyčka]]=""),0,ROUNDDOWN(a_8_m*(historie[[#This Row],[Tyčka]]-b_8_m)^c_8_m,0))</f>
        <v>0</v>
      </c>
      <c r="AI147" s="61">
        <f>IF(OR(historie[[#This Row],[Oštěp]]&lt;b_9_m,historie[[#This Row],[Oštěp]]=""),0,ROUNDDOWN(a_9_m*(historie[[#This Row],[Oštěp]]-b_9_m)^c_9_m,0))</f>
        <v>0</v>
      </c>
      <c r="AJ147" s="61">
        <f>IF(OR(historie[[#This Row],[1500m]]*24*60*60&gt;b_10_m,historie[[#This Row],[1500m]]=""),0,ROUNDDOWN(a_10_m*(b_10_m-historie[[#This Row],[1500m]]*24*60*60)^c_10_m,0))</f>
        <v>0</v>
      </c>
      <c r="AK14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644</v>
      </c>
      <c r="AL14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449</v>
      </c>
      <c r="AM147" s="61">
        <f>IF(OR(historie[[#This Row],[Dálka]]&lt;b_2_m,historie[[#This Row],[Dálka]]=""),0,ROUNDDOWN(a_2_m*(ROUND(historie[[#This Row],[Dálka]]*VLOOKUP(historie[[#This Row],[Veteran]],Veteran,3,FALSE),0)-b_2_m)^c_2_m,0))</f>
        <v>195</v>
      </c>
      <c r="AN147" s="61">
        <f>IF(OR(historie[[#This Row],[Koule]]&lt;b_3_m,historie[[#This Row],[Koule]]=""),0,ROUNDDOWN(a_3_m*(FLOOR(historie[[#This Row],[Koule]]*VLOOKUP(historie[[#This Row],[Veteran]],Veteran,4,FALSE),0.01)-b_3_m)^c_3_m,0))</f>
        <v>0</v>
      </c>
      <c r="AO147" s="61">
        <f>IF(OR(historie[[#This Row],[Výška]]&lt;b_4_m,historie[[#This Row],[Výška]]=""),0,ROUNDDOWN(a_4_m*(ROUND(historie[[#This Row],[Výška]]*VLOOKUP(historie[[#This Row],[Veteran]],Veteran,5,FALSE),0)-b_4_m)^c_4_m,0))</f>
        <v>0</v>
      </c>
      <c r="AP14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14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47" s="61">
        <f>IF(OR(historie[[#This Row],[Disk]]&lt;b_7_m,historie[[#This Row],[Disk]]=""),0,ROUNDDOWN(a_7_m*(FLOOR(historie[[#This Row],[Disk]]*VLOOKUP(historie[[#This Row],[Veteran]],Veteran,8,FALSE),0.01)-b_7_m)^c_7_m,0))</f>
        <v>0</v>
      </c>
      <c r="AS147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47" s="6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147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47" s="80">
        <f t="shared" si="2"/>
        <v>644</v>
      </c>
      <c r="AW147" s="62">
        <f t="array" ref="AW147">MAX(IF(historie[[Jméno a příjmení]:[Jméno a příjmení]]=A147,historie[[100m_body_v]:[100m_body_v]]))
+MAX(IF(historie[[Jméno a příjmení]:[Jméno a příjmení]]=A147,historie[[dálka_body_v]:[dálka_body_v]]))
+MAX(IF(historie[[Jméno a příjmení]:[Jméno a příjmení]]=A147,historie[[koule_body_v]:[koule_body_v]]))
+MAX(IF(historie[[Jméno a příjmení]:[Jméno a příjmení]]=A147,historie[[výška_body_v]:[výška_body_v]]))
+MAX(IF(historie[[Jméno a příjmení]:[Jméno a příjmení]]=A147,historie[[400m_body_v]:[400m_body_v]]))
+MAX(IF(historie[[Jméno a příjmení]:[Jméno a příjmení]]=A147,historie[[překážky_body_v]:[překážky_body_v]]))
+MAX(IF(historie[[Jméno a příjmení]:[Jméno a příjmení]]=A147,historie[[disk_body_v]:[disk_body_v]]))
+MAX(IF(historie[[Jméno a příjmení]:[Jméno a příjmení]]=A147,historie[[tyčka_body_v]:[tyčka_body_v]]))
+MAX(IF(historie[[Jméno a příjmení]:[Jméno a příjmení]]=A147,historie[[oštěp_body_v]:[oštěp_body_v]]))
+MAX(IF(historie[[Jméno a příjmení]:[Jméno a příjmení]]=A147,historie[[1500m_body_v]:[1500m_body_v]]))</f>
        <v>644</v>
      </c>
    </row>
    <row r="148" spans="1:49" x14ac:dyDescent="0.2">
      <c r="A148" s="56" t="s">
        <v>42</v>
      </c>
      <c r="B148" s="56"/>
      <c r="C148" s="57">
        <v>14.81</v>
      </c>
      <c r="D148" s="58">
        <v>180</v>
      </c>
      <c r="E148" s="59">
        <v>420</v>
      </c>
      <c r="F148" s="58">
        <v>239</v>
      </c>
      <c r="G148" s="57">
        <v>7.22</v>
      </c>
      <c r="H148" s="58">
        <v>320</v>
      </c>
      <c r="I148" s="63">
        <v>125</v>
      </c>
      <c r="J148" s="58">
        <v>218</v>
      </c>
      <c r="K148" s="57">
        <v>65.569999999999993</v>
      </c>
      <c r="L148" s="58">
        <v>240</v>
      </c>
      <c r="M148" s="57">
        <v>39</v>
      </c>
      <c r="N148" s="58">
        <v>0</v>
      </c>
      <c r="O148" s="57">
        <v>12.64</v>
      </c>
      <c r="P148" s="58">
        <v>138</v>
      </c>
      <c r="Q148" s="63"/>
      <c r="R148" s="58">
        <v>0</v>
      </c>
      <c r="S148" s="57">
        <v>21.57</v>
      </c>
      <c r="T148" s="58">
        <v>183</v>
      </c>
      <c r="U148" s="60"/>
      <c r="V148" s="58">
        <v>0</v>
      </c>
      <c r="W148" s="58">
        <v>1518</v>
      </c>
      <c r="X148" s="83">
        <v>2006</v>
      </c>
      <c r="Y148" s="77" t="str">
        <f>IF(historie[[#This Row],[Ročník]]&lt;&gt;0,historie[[#This Row],[Rok]]-historie[[#This Row],[Ročník]],"")</f>
        <v/>
      </c>
      <c r="Z148" s="80">
        <f>IF(AND(historie[[#This Row],[Ročník]]&lt;&gt;"",FLOOR(historie[[#This Row],[Rok]]-historie[[#This Row],[Ročník]],5)&gt;=35),FLOOR(historie[[#This Row],[Rok]]-historie[[#This Row],[Ročník]],5),0)</f>
        <v>0</v>
      </c>
      <c r="AA148" s="61">
        <f>IF(OR(historie[[#This Row],[100m]]&gt;b_1_m-k_1_m*měření,historie[[#This Row],[100m]]=""),0,ROUNDDOWN(a_1_m*(b_1_m-k_1_m*měření-historie[[#This Row],[100m]])^c_1_m,0))</f>
        <v>180</v>
      </c>
      <c r="AB148" s="61">
        <f>IF(OR(historie[[#This Row],[Dálka]]&lt;b_2_m,historie[[#This Row],[Dálka]]=""),0,ROUNDDOWN(a_2_m*(historie[[#This Row],[Dálka]]-b_2_m)^c_2_m,0))</f>
        <v>239</v>
      </c>
      <c r="AC148" s="61">
        <f>IF(OR(historie[[#This Row],[Koule]]&lt;b_3_m,historie[[#This Row],[Koule]]=""),0,ROUNDDOWN(a_3_m*(historie[[#This Row],[Koule]]-b_3_m)^c_3_m,0))</f>
        <v>320</v>
      </c>
      <c r="AD148" s="61">
        <f>IF(OR(historie[[#This Row],[Výška]]&lt;b_4_m,historie[[#This Row],[Výška]]=""),0,ROUNDDOWN(a_4_m*(historie[[#This Row],[Výška]]-b_4_m)^c_4_m,0))</f>
        <v>218</v>
      </c>
      <c r="AE148" s="61">
        <f>IF(OR(historie[[#This Row],[400m]]&gt;b_5_m-k_5_m*měření,historie[[#This Row],[400m]]=""),0,ROUNDDOWN(a_5_m*(b_5_m-k_5_m*měření-historie[[#This Row],[400m]])^c_5_m,0))</f>
        <v>240</v>
      </c>
      <c r="AF148" s="61">
        <f>IF(OR(historie[[#This Row],[Překážky]]&gt;b_6_m-k_6_m*měření,historie[[#This Row],[Překážky]]=""),0,ROUNDDOWN(a_6_m*(b_6_m-k_6_m*měření-historie[[#This Row],[Překážky]])^c_6_m,0))</f>
        <v>0</v>
      </c>
      <c r="AG148" s="61">
        <f>IF(OR(historie[[#This Row],[Disk]]&lt;b_7_m,historie[[#This Row],[Disk]]=""),0,ROUNDDOWN(a_7_m*(historie[[#This Row],[Disk]]-b_7_m)^c_7_m,0))</f>
        <v>138</v>
      </c>
      <c r="AH148" s="61">
        <f>IF(OR(historie[[#This Row],[Tyčka]]&lt;b_8_m,historie[[#This Row],[Tyčka]]=""),0,ROUNDDOWN(a_8_m*(historie[[#This Row],[Tyčka]]-b_8_m)^c_8_m,0))</f>
        <v>0</v>
      </c>
      <c r="AI148" s="61">
        <f>IF(OR(historie[[#This Row],[Oštěp]]&lt;b_9_m,historie[[#This Row],[Oštěp]]=""),0,ROUNDDOWN(a_9_m*(historie[[#This Row],[Oštěp]]-b_9_m)^c_9_m,0))</f>
        <v>183</v>
      </c>
      <c r="AJ148" s="61">
        <f>IF(OR(historie[[#This Row],[1500m]]*24*60*60&gt;b_10_m,historie[[#This Row],[1500m]]=""),0,ROUNDDOWN(a_10_m*(b_10_m-historie[[#This Row],[1500m]]*24*60*60)^c_10_m,0))</f>
        <v>0</v>
      </c>
      <c r="AK14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1518</v>
      </c>
      <c r="AL14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180</v>
      </c>
      <c r="AM148" s="61">
        <f>IF(OR(historie[[#This Row],[Dálka]]&lt;b_2_m,historie[[#This Row],[Dálka]]=""),0,ROUNDDOWN(a_2_m*(ROUND(historie[[#This Row],[Dálka]]*VLOOKUP(historie[[#This Row],[Veteran]],Veteran,3,FALSE),0)-b_2_m)^c_2_m,0))</f>
        <v>239</v>
      </c>
      <c r="AN148" s="61">
        <f>IF(OR(historie[[#This Row],[Koule]]&lt;b_3_m,historie[[#This Row],[Koule]]=""),0,ROUNDDOWN(a_3_m*(FLOOR(historie[[#This Row],[Koule]]*VLOOKUP(historie[[#This Row],[Veteran]],Veteran,4,FALSE),0.01)-b_3_m)^c_3_m,0))</f>
        <v>320</v>
      </c>
      <c r="AO148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14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240</v>
      </c>
      <c r="AQ14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48" s="61">
        <f>IF(OR(historie[[#This Row],[Disk]]&lt;b_7_m,historie[[#This Row],[Disk]]=""),0,ROUNDDOWN(a_7_m*(FLOOR(historie[[#This Row],[Disk]]*VLOOKUP(historie[[#This Row],[Veteran]],Veteran,8,FALSE),0.01)-b_7_m)^c_7_m,0))</f>
        <v>138</v>
      </c>
      <c r="AS148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48" s="61">
        <f>IF(OR(historie[[#This Row],[Oštěp]]&lt;b_9_m,historie[[#This Row],[Oštěp]]=""),0,ROUNDDOWN(a_9_m*(FLOOR(historie[[#This Row],[Oštěp]]*VLOOKUP(historie[[#This Row],[Veteran]],Veteran,10,FALSE),0.01)-b_9_m)^c_9_m,0))</f>
        <v>183</v>
      </c>
      <c r="AU148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48" s="80">
        <f t="shared" si="2"/>
        <v>1518</v>
      </c>
      <c r="AW148" s="62">
        <f t="array" ref="AW148">MAX(IF(historie[[Jméno a příjmení]:[Jméno a příjmení]]=A148,historie[[100m_body_v]:[100m_body_v]]))
+MAX(IF(historie[[Jméno a příjmení]:[Jméno a příjmení]]=A148,historie[[dálka_body_v]:[dálka_body_v]]))
+MAX(IF(historie[[Jméno a příjmení]:[Jméno a příjmení]]=A148,historie[[koule_body_v]:[koule_body_v]]))
+MAX(IF(historie[[Jméno a příjmení]:[Jméno a příjmení]]=A148,historie[[výška_body_v]:[výška_body_v]]))
+MAX(IF(historie[[Jméno a příjmení]:[Jméno a příjmení]]=A148,historie[[400m_body_v]:[400m_body_v]]))
+MAX(IF(historie[[Jméno a příjmení]:[Jméno a příjmení]]=A148,historie[[překážky_body_v]:[překážky_body_v]]))
+MAX(IF(historie[[Jméno a příjmení]:[Jméno a příjmení]]=A148,historie[[disk_body_v]:[disk_body_v]]))
+MAX(IF(historie[[Jméno a příjmení]:[Jméno a příjmení]]=A148,historie[[tyčka_body_v]:[tyčka_body_v]]))
+MAX(IF(historie[[Jméno a příjmení]:[Jméno a příjmení]]=A148,historie[[oštěp_body_v]:[oštěp_body_v]]))
+MAX(IF(historie[[Jméno a příjmení]:[Jméno a příjmení]]=A148,historie[[1500m_body_v]:[1500m_body_v]]))</f>
        <v>1518</v>
      </c>
    </row>
    <row r="149" spans="1:49" x14ac:dyDescent="0.2">
      <c r="A149" s="56" t="s">
        <v>116</v>
      </c>
      <c r="B149" s="56"/>
      <c r="C149" s="57">
        <v>13.4</v>
      </c>
      <c r="D149" s="58">
        <v>365</v>
      </c>
      <c r="E149" s="59">
        <v>437</v>
      </c>
      <c r="F149" s="58">
        <v>267</v>
      </c>
      <c r="G149" s="57">
        <v>9.7799999999999994</v>
      </c>
      <c r="H149" s="58">
        <v>472</v>
      </c>
      <c r="I149" s="59">
        <v>150</v>
      </c>
      <c r="J149" s="58">
        <v>389</v>
      </c>
      <c r="K149" s="57">
        <v>79.2</v>
      </c>
      <c r="L149" s="58">
        <v>9</v>
      </c>
      <c r="M149" s="57">
        <v>27.1</v>
      </c>
      <c r="N149" s="58">
        <v>7</v>
      </c>
      <c r="O149" s="57">
        <v>23.41</v>
      </c>
      <c r="P149" s="58">
        <v>336</v>
      </c>
      <c r="Q149" s="59"/>
      <c r="R149" s="58">
        <v>0</v>
      </c>
      <c r="S149" s="57">
        <v>30.9</v>
      </c>
      <c r="T149" s="58">
        <v>312</v>
      </c>
      <c r="U149" s="60"/>
      <c r="V149" s="58">
        <v>0</v>
      </c>
      <c r="W149" s="58">
        <v>2157</v>
      </c>
      <c r="X149" s="83">
        <v>2001</v>
      </c>
      <c r="Y149" s="77" t="str">
        <f>IF(historie[[#This Row],[Ročník]]&lt;&gt;0,historie[[#This Row],[Rok]]-historie[[#This Row],[Ročník]],"")</f>
        <v/>
      </c>
      <c r="Z149" s="80">
        <f>IF(AND(historie[[#This Row],[Ročník]]&lt;&gt;"",FLOOR(historie[[#This Row],[Rok]]-historie[[#This Row],[Ročník]],5)&gt;=35),FLOOR(historie[[#This Row],[Rok]]-historie[[#This Row],[Ročník]],5),0)</f>
        <v>0</v>
      </c>
      <c r="AA149" s="61">
        <f>IF(OR(historie[[#This Row],[100m]]&gt;b_1_m-k_1_m*měření,historie[[#This Row],[100m]]=""),0,ROUNDDOWN(a_1_m*(b_1_m-k_1_m*měření-historie[[#This Row],[100m]])^c_1_m,0))</f>
        <v>365</v>
      </c>
      <c r="AB149" s="61">
        <f>IF(OR(historie[[#This Row],[Dálka]]&lt;b_2_m,historie[[#This Row],[Dálka]]=""),0,ROUNDDOWN(a_2_m*(historie[[#This Row],[Dálka]]-b_2_m)^c_2_m,0))</f>
        <v>267</v>
      </c>
      <c r="AC149" s="61">
        <f>IF(OR(historie[[#This Row],[Koule]]&lt;b_3_m,historie[[#This Row],[Koule]]=""),0,ROUNDDOWN(a_3_m*(historie[[#This Row],[Koule]]-b_3_m)^c_3_m,0))</f>
        <v>472</v>
      </c>
      <c r="AD149" s="61">
        <f>IF(OR(historie[[#This Row],[Výška]]&lt;b_4_m,historie[[#This Row],[Výška]]=""),0,ROUNDDOWN(a_4_m*(historie[[#This Row],[Výška]]-b_4_m)^c_4_m,0))</f>
        <v>389</v>
      </c>
      <c r="AE149" s="61">
        <f>IF(OR(historie[[#This Row],[400m]]&gt;b_5_m-k_5_m*měření,historie[[#This Row],[400m]]=""),0,ROUNDDOWN(a_5_m*(b_5_m-k_5_m*měření-historie[[#This Row],[400m]])^c_5_m,0))</f>
        <v>9</v>
      </c>
      <c r="AF149" s="61">
        <f>IF(OR(historie[[#This Row],[Překážky]]&gt;b_6_m-k_6_m*měření,historie[[#This Row],[Překážky]]=""),0,ROUNDDOWN(a_6_m*(b_6_m-k_6_m*měření-historie[[#This Row],[Překážky]])^c_6_m,0))</f>
        <v>7</v>
      </c>
      <c r="AG149" s="61">
        <f>IF(OR(historie[[#This Row],[Disk]]&lt;b_7_m,historie[[#This Row],[Disk]]=""),0,ROUNDDOWN(a_7_m*(historie[[#This Row],[Disk]]-b_7_m)^c_7_m,0))</f>
        <v>337</v>
      </c>
      <c r="AH149" s="61">
        <f>IF(OR(historie[[#This Row],[Tyčka]]&lt;b_8_m,historie[[#This Row],[Tyčka]]=""),0,ROUNDDOWN(a_8_m*(historie[[#This Row],[Tyčka]]-b_8_m)^c_8_m,0))</f>
        <v>0</v>
      </c>
      <c r="AI149" s="61">
        <f>IF(OR(historie[[#This Row],[Oštěp]]&lt;b_9_m,historie[[#This Row],[Oštěp]]=""),0,ROUNDDOWN(a_9_m*(historie[[#This Row],[Oštěp]]-b_9_m)^c_9_m,0))</f>
        <v>312</v>
      </c>
      <c r="AJ149" s="61">
        <f>IF(OR(historie[[#This Row],[1500m]]*24*60*60&gt;b_10_m,historie[[#This Row],[1500m]]=""),0,ROUNDDOWN(a_10_m*(b_10_m-historie[[#This Row],[1500m]]*24*60*60)^c_10_m,0))</f>
        <v>0</v>
      </c>
      <c r="AK14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2158</v>
      </c>
      <c r="AL14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365</v>
      </c>
      <c r="AM149" s="61">
        <f>IF(OR(historie[[#This Row],[Dálka]]&lt;b_2_m,historie[[#This Row],[Dálka]]=""),0,ROUNDDOWN(a_2_m*(ROUND(historie[[#This Row],[Dálka]]*VLOOKUP(historie[[#This Row],[Veteran]],Veteran,3,FALSE),0)-b_2_m)^c_2_m,0))</f>
        <v>267</v>
      </c>
      <c r="AN149" s="61">
        <f>IF(OR(historie[[#This Row],[Koule]]&lt;b_3_m,historie[[#This Row],[Koule]]=""),0,ROUNDDOWN(a_3_m*(FLOOR(historie[[#This Row],[Koule]]*VLOOKUP(historie[[#This Row],[Veteran]],Veteran,4,FALSE),0.01)-b_3_m)^c_3_m,0))</f>
        <v>472</v>
      </c>
      <c r="AO149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14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9</v>
      </c>
      <c r="AQ14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7</v>
      </c>
      <c r="AR149" s="61">
        <f>IF(OR(historie[[#This Row],[Disk]]&lt;b_7_m,historie[[#This Row],[Disk]]=""),0,ROUNDDOWN(a_7_m*(FLOOR(historie[[#This Row],[Disk]]*VLOOKUP(historie[[#This Row],[Veteran]],Veteran,8,FALSE),0.01)-b_7_m)^c_7_m,0))</f>
        <v>337</v>
      </c>
      <c r="AS14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49" s="61">
        <f>IF(OR(historie[[#This Row],[Oštěp]]&lt;b_9_m,historie[[#This Row],[Oštěp]]=""),0,ROUNDDOWN(a_9_m*(FLOOR(historie[[#This Row],[Oštěp]]*VLOOKUP(historie[[#This Row],[Veteran]],Veteran,10,FALSE),0.01)-b_9_m)^c_9_m,0))</f>
        <v>312</v>
      </c>
      <c r="AU149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49" s="80">
        <f t="shared" si="2"/>
        <v>2158</v>
      </c>
      <c r="AW149" s="62">
        <f t="array" ref="AW149">MAX(IF(historie[[Jméno a příjmení]:[Jméno a příjmení]]=A149,historie[[100m_body_v]:[100m_body_v]]))
+MAX(IF(historie[[Jméno a příjmení]:[Jméno a příjmení]]=A149,historie[[dálka_body_v]:[dálka_body_v]]))
+MAX(IF(historie[[Jméno a příjmení]:[Jméno a příjmení]]=A149,historie[[koule_body_v]:[koule_body_v]]))
+MAX(IF(historie[[Jméno a příjmení]:[Jméno a příjmení]]=A149,historie[[výška_body_v]:[výška_body_v]]))
+MAX(IF(historie[[Jméno a příjmení]:[Jméno a příjmení]]=A149,historie[[400m_body_v]:[400m_body_v]]))
+MAX(IF(historie[[Jméno a příjmení]:[Jméno a příjmení]]=A149,historie[[překážky_body_v]:[překážky_body_v]]))
+MAX(IF(historie[[Jméno a příjmení]:[Jméno a příjmení]]=A149,historie[[disk_body_v]:[disk_body_v]]))
+MAX(IF(historie[[Jméno a příjmení]:[Jméno a příjmení]]=A149,historie[[tyčka_body_v]:[tyčka_body_v]]))
+MAX(IF(historie[[Jméno a příjmení]:[Jméno a příjmení]]=A149,historie[[oštěp_body_v]:[oštěp_body_v]]))
+MAX(IF(historie[[Jméno a příjmení]:[Jméno a příjmení]]=A149,historie[[1500m_body_v]:[1500m_body_v]]))</f>
        <v>2282</v>
      </c>
    </row>
    <row r="150" spans="1:49" x14ac:dyDescent="0.2">
      <c r="A150" s="56" t="s">
        <v>116</v>
      </c>
      <c r="B150" s="56"/>
      <c r="C150" s="57">
        <v>13.6</v>
      </c>
      <c r="D150" s="58">
        <v>335</v>
      </c>
      <c r="E150" s="59">
        <v>431</v>
      </c>
      <c r="F150" s="58">
        <v>257</v>
      </c>
      <c r="G150" s="57">
        <v>8.31</v>
      </c>
      <c r="H150" s="58">
        <v>385</v>
      </c>
      <c r="I150" s="59">
        <v>150</v>
      </c>
      <c r="J150" s="58">
        <v>389</v>
      </c>
      <c r="K150" s="57">
        <v>72.8</v>
      </c>
      <c r="L150" s="58">
        <v>83</v>
      </c>
      <c r="M150" s="57">
        <v>26.1</v>
      </c>
      <c r="N150" s="58">
        <v>31</v>
      </c>
      <c r="O150" s="57">
        <v>22.22</v>
      </c>
      <c r="P150" s="58">
        <v>314</v>
      </c>
      <c r="Q150" s="59">
        <v>120</v>
      </c>
      <c r="R150" s="58">
        <v>15</v>
      </c>
      <c r="S150" s="57">
        <v>32.14</v>
      </c>
      <c r="T150" s="58">
        <v>329</v>
      </c>
      <c r="U150" s="60"/>
      <c r="V150" s="58">
        <v>0</v>
      </c>
      <c r="W150" s="58">
        <v>2138</v>
      </c>
      <c r="X150" s="83">
        <v>2000</v>
      </c>
      <c r="Y150" s="77" t="str">
        <f>IF(historie[[#This Row],[Ročník]]&lt;&gt;0,historie[[#This Row],[Rok]]-historie[[#This Row],[Ročník]],"")</f>
        <v/>
      </c>
      <c r="Z150" s="80">
        <f>IF(AND(historie[[#This Row],[Ročník]]&lt;&gt;"",FLOOR(historie[[#This Row],[Rok]]-historie[[#This Row],[Ročník]],5)&gt;=35),FLOOR(historie[[#This Row],[Rok]]-historie[[#This Row],[Ročník]],5),0)</f>
        <v>0</v>
      </c>
      <c r="AA150" s="61">
        <f>IF(OR(historie[[#This Row],[100m]]&gt;b_1_m-k_1_m*měření,historie[[#This Row],[100m]]=""),0,ROUNDDOWN(a_1_m*(b_1_m-k_1_m*měření-historie[[#This Row],[100m]])^c_1_m,0))</f>
        <v>335</v>
      </c>
      <c r="AB150" s="61">
        <f>IF(OR(historie[[#This Row],[Dálka]]&lt;b_2_m,historie[[#This Row],[Dálka]]=""),0,ROUNDDOWN(a_2_m*(historie[[#This Row],[Dálka]]-b_2_m)^c_2_m,0))</f>
        <v>257</v>
      </c>
      <c r="AC150" s="61">
        <f>IF(OR(historie[[#This Row],[Koule]]&lt;b_3_m,historie[[#This Row],[Koule]]=""),0,ROUNDDOWN(a_3_m*(historie[[#This Row],[Koule]]-b_3_m)^c_3_m,0))</f>
        <v>385</v>
      </c>
      <c r="AD150" s="61">
        <f>IF(OR(historie[[#This Row],[Výška]]&lt;b_4_m,historie[[#This Row],[Výška]]=""),0,ROUNDDOWN(a_4_m*(historie[[#This Row],[Výška]]-b_4_m)^c_4_m,0))</f>
        <v>389</v>
      </c>
      <c r="AE150" s="61">
        <f>IF(OR(historie[[#This Row],[400m]]&gt;b_5_m-k_5_m*měření,historie[[#This Row],[400m]]=""),0,ROUNDDOWN(a_5_m*(b_5_m-k_5_m*měření-historie[[#This Row],[400m]])^c_5_m,0))</f>
        <v>83</v>
      </c>
      <c r="AF150" s="61">
        <f>IF(OR(historie[[#This Row],[Překážky]]&gt;b_6_m-k_6_m*měření,historie[[#This Row],[Překážky]]=""),0,ROUNDDOWN(a_6_m*(b_6_m-k_6_m*měření-historie[[#This Row],[Překážky]])^c_6_m,0))</f>
        <v>25</v>
      </c>
      <c r="AG150" s="61">
        <f>IF(OR(historie[[#This Row],[Disk]]&lt;b_7_m,historie[[#This Row],[Disk]]=""),0,ROUNDDOWN(a_7_m*(historie[[#This Row],[Disk]]-b_7_m)^c_7_m,0))</f>
        <v>314</v>
      </c>
      <c r="AH150" s="61">
        <f>IF(OR(historie[[#This Row],[Tyčka]]&lt;b_8_m,historie[[#This Row],[Tyčka]]=""),0,ROUNDDOWN(a_8_m*(historie[[#This Row],[Tyčka]]-b_8_m)^c_8_m,0))</f>
        <v>15</v>
      </c>
      <c r="AI150" s="61">
        <f>IF(OR(historie[[#This Row],[Oštěp]]&lt;b_9_m,historie[[#This Row],[Oštěp]]=""),0,ROUNDDOWN(a_9_m*(historie[[#This Row],[Oštěp]]-b_9_m)^c_9_m,0))</f>
        <v>329</v>
      </c>
      <c r="AJ150" s="61">
        <f>IF(OR(historie[[#This Row],[1500m]]*24*60*60&gt;b_10_m,historie[[#This Row],[1500m]]=""),0,ROUNDDOWN(a_10_m*(b_10_m-historie[[#This Row],[1500m]]*24*60*60)^c_10_m,0))</f>
        <v>0</v>
      </c>
      <c r="AK15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2132</v>
      </c>
      <c r="AL15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335</v>
      </c>
      <c r="AM150" s="61">
        <f>IF(OR(historie[[#This Row],[Dálka]]&lt;b_2_m,historie[[#This Row],[Dálka]]=""),0,ROUNDDOWN(a_2_m*(ROUND(historie[[#This Row],[Dálka]]*VLOOKUP(historie[[#This Row],[Veteran]],Veteran,3,FALSE),0)-b_2_m)^c_2_m,0))</f>
        <v>257</v>
      </c>
      <c r="AN150" s="61">
        <f>IF(OR(historie[[#This Row],[Koule]]&lt;b_3_m,historie[[#This Row],[Koule]]=""),0,ROUNDDOWN(a_3_m*(FLOOR(historie[[#This Row],[Koule]]*VLOOKUP(historie[[#This Row],[Veteran]],Veteran,4,FALSE),0.01)-b_3_m)^c_3_m,0))</f>
        <v>385</v>
      </c>
      <c r="AO150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15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83</v>
      </c>
      <c r="AQ15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25</v>
      </c>
      <c r="AR150" s="61">
        <f>IF(OR(historie[[#This Row],[Disk]]&lt;b_7_m,historie[[#This Row],[Disk]]=""),0,ROUNDDOWN(a_7_m*(FLOOR(historie[[#This Row],[Disk]]*VLOOKUP(historie[[#This Row],[Veteran]],Veteran,8,FALSE),0.01)-b_7_m)^c_7_m,0))</f>
        <v>314</v>
      </c>
      <c r="AS150" s="61">
        <f>IF(OR(historie[[#This Row],[Tyčka]]&lt;b_8_m,historie[[#This Row],[Tyčka]]=""),0,ROUNDDOWN(a_8_m*(ROUND(historie[[#This Row],[Tyčka]]*VLOOKUP(historie[[#This Row],[Veteran]],Veteran,9,FALSE),0)-b_8_m)^c_8_m,0))</f>
        <v>15</v>
      </c>
      <c r="AT150" s="61">
        <f>IF(OR(historie[[#This Row],[Oštěp]]&lt;b_9_m,historie[[#This Row],[Oštěp]]=""),0,ROUNDDOWN(a_9_m*(FLOOR(historie[[#This Row],[Oštěp]]*VLOOKUP(historie[[#This Row],[Veteran]],Veteran,10,FALSE),0.01)-b_9_m)^c_9_m,0))</f>
        <v>329</v>
      </c>
      <c r="AU150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50" s="80">
        <f t="shared" si="2"/>
        <v>2132</v>
      </c>
      <c r="AW150" s="62">
        <f t="array" ref="AW150">MAX(IF(historie[[Jméno a příjmení]:[Jméno a příjmení]]=A150,historie[[100m_body_v]:[100m_body_v]]))
+MAX(IF(historie[[Jméno a příjmení]:[Jméno a příjmení]]=A150,historie[[dálka_body_v]:[dálka_body_v]]))
+MAX(IF(historie[[Jméno a příjmení]:[Jméno a příjmení]]=A150,historie[[koule_body_v]:[koule_body_v]]))
+MAX(IF(historie[[Jméno a příjmení]:[Jméno a příjmení]]=A150,historie[[výška_body_v]:[výška_body_v]]))
+MAX(IF(historie[[Jméno a příjmení]:[Jméno a příjmení]]=A150,historie[[400m_body_v]:[400m_body_v]]))
+MAX(IF(historie[[Jméno a příjmení]:[Jméno a příjmení]]=A150,historie[[překážky_body_v]:[překážky_body_v]]))
+MAX(IF(historie[[Jméno a příjmení]:[Jméno a příjmení]]=A150,historie[[disk_body_v]:[disk_body_v]]))
+MAX(IF(historie[[Jméno a příjmení]:[Jméno a příjmení]]=A150,historie[[tyčka_body_v]:[tyčka_body_v]]))
+MAX(IF(historie[[Jméno a příjmení]:[Jméno a příjmení]]=A150,historie[[oštěp_body_v]:[oštěp_body_v]]))
+MAX(IF(historie[[Jméno a příjmení]:[Jméno a příjmení]]=A150,historie[[1500m_body_v]:[1500m_body_v]]))</f>
        <v>2282</v>
      </c>
    </row>
    <row r="151" spans="1:49" x14ac:dyDescent="0.2">
      <c r="A151" s="122" t="s">
        <v>224</v>
      </c>
      <c r="B151" s="122">
        <v>1977</v>
      </c>
      <c r="C151" s="118">
        <v>14.38</v>
      </c>
      <c r="D151" s="119">
        <v>309</v>
      </c>
      <c r="E151" s="115">
        <v>371</v>
      </c>
      <c r="F151" s="119">
        <v>212</v>
      </c>
      <c r="G151" s="118">
        <v>7.59</v>
      </c>
      <c r="H151" s="119">
        <v>393</v>
      </c>
      <c r="I151" s="115">
        <v>140</v>
      </c>
      <c r="J151" s="119">
        <v>367</v>
      </c>
      <c r="K151" s="118">
        <v>72.44</v>
      </c>
      <c r="L151" s="119">
        <v>184</v>
      </c>
      <c r="M151" s="118"/>
      <c r="N151" s="119">
        <v>0</v>
      </c>
      <c r="O151" s="118">
        <v>14.8</v>
      </c>
      <c r="P151" s="119">
        <v>204</v>
      </c>
      <c r="Q151" s="115"/>
      <c r="R151" s="119">
        <v>0</v>
      </c>
      <c r="S151" s="118">
        <v>21.84</v>
      </c>
      <c r="T151" s="119">
        <v>212</v>
      </c>
      <c r="U151" s="120">
        <v>5.0973379629629632E-3</v>
      </c>
      <c r="V151" s="119">
        <v>75</v>
      </c>
      <c r="W151" s="119">
        <v>1956</v>
      </c>
      <c r="X151" s="83">
        <v>2021</v>
      </c>
      <c r="Y151" s="80">
        <f>IF(historie[[#This Row],[Ročník]]&lt;&gt;0,historie[[#This Row],[Rok]]-historie[[#This Row],[Ročník]],"")</f>
        <v>44</v>
      </c>
      <c r="Z151" s="80">
        <f>IF(AND(historie[[#This Row],[Ročník]]&lt;&gt;"",FLOOR(historie[[#This Row],[Rok]]-historie[[#This Row],[Ročník]],5)&gt;=35),FLOOR(historie[[#This Row],[Rok]]-historie[[#This Row],[Ročník]],5),0)</f>
        <v>40</v>
      </c>
      <c r="AA151" s="121">
        <f>IF(OR(historie[[#This Row],[100m]]&gt;b_1_m-k_1_m*měření,historie[[#This Row],[100m]]=""),0,ROUNDDOWN(a_1_m*(b_1_m-k_1_m*měření-historie[[#This Row],[100m]])^c_1_m,0))</f>
        <v>230</v>
      </c>
      <c r="AB151" s="121">
        <f>IF(OR(historie[[#This Row],[Dálka]]&lt;b_2_m,historie[[#This Row],[Dálka]]=""),0,ROUNDDOWN(a_2_m*(historie[[#This Row],[Dálka]]-b_2_m)^c_2_m,0))</f>
        <v>161</v>
      </c>
      <c r="AC151" s="121">
        <f>IF(OR(historie[[#This Row],[Koule]]&lt;b_3_m,historie[[#This Row],[Koule]]=""),0,ROUNDDOWN(a_3_m*(historie[[#This Row],[Koule]]-b_3_m)^c_3_m,0))</f>
        <v>342</v>
      </c>
      <c r="AD151" s="121">
        <f>IF(OR(historie[[#This Row],[Výška]]&lt;b_4_m,historie[[#This Row],[Výška]]=""),0,ROUNDDOWN(a_4_m*(historie[[#This Row],[Výška]]-b_4_m)^c_4_m,0))</f>
        <v>317</v>
      </c>
      <c r="AE151" s="121">
        <f>IF(OR(historie[[#This Row],[400m]]&gt;b_5_m-k_5_m*měření,historie[[#This Row],[400m]]=""),0,ROUNDDOWN(a_5_m*(b_5_m-k_5_m*měření-historie[[#This Row],[400m]])^c_5_m,0))</f>
        <v>89</v>
      </c>
      <c r="AF151" s="121">
        <f>IF(OR(historie[[#This Row],[Překážky]]&gt;b_6_m-k_6_m*měření,historie[[#This Row],[Překážky]]=""),0,ROUNDDOWN(a_6_m*(b_6_m-k_6_m*měření-historie[[#This Row],[Překážky]])^c_6_m,0))</f>
        <v>0</v>
      </c>
      <c r="AG151" s="121">
        <f>IF(OR(historie[[#This Row],[Disk]]&lt;b_7_m,historie[[#This Row],[Disk]]=""),0,ROUNDDOWN(a_7_m*(historie[[#This Row],[Disk]]-b_7_m)^c_7_m,0))</f>
        <v>176</v>
      </c>
      <c r="AH151" s="121">
        <f>IF(OR(historie[[#This Row],[Tyčka]]&lt;b_8_m,historie[[#This Row],[Tyčka]]=""),0,ROUNDDOWN(a_8_m*(historie[[#This Row],[Tyčka]]-b_8_m)^c_8_m,0))</f>
        <v>0</v>
      </c>
      <c r="AI151" s="121">
        <f>IF(OR(historie[[#This Row],[Oštěp]]&lt;b_9_m,historie[[#This Row],[Oštěp]]=""),0,ROUNDDOWN(a_9_m*(historie[[#This Row],[Oštěp]]-b_9_m)^c_9_m,0))</f>
        <v>186</v>
      </c>
      <c r="AJ151" s="121">
        <f>IF(OR(historie[[#This Row],[1500m]]*24*60*60&gt;b_10_m,historie[[#This Row],[1500m]]=""),0,ROUNDDOWN(a_10_m*(b_10_m-historie[[#This Row],[1500m]]*24*60*60)^c_10_m,0))</f>
        <v>34</v>
      </c>
      <c r="AK15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1535</v>
      </c>
      <c r="AL151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309</v>
      </c>
      <c r="AM151" s="121">
        <f>IF(OR(historie[[#This Row],[Dálka]]&lt;b_2_m,historie[[#This Row],[Dálka]]=""),0,ROUNDDOWN(a_2_m*(ROUND(historie[[#This Row],[Dálka]]*VLOOKUP(historie[[#This Row],[Veteran]],Veteran,3,FALSE),0)-b_2_m)^c_2_m,0))</f>
        <v>212</v>
      </c>
      <c r="AN151" s="121">
        <f>IF(OR(historie[[#This Row],[Koule]]&lt;b_3_m,historie[[#This Row],[Koule]]=""),0,ROUNDDOWN(a_3_m*(FLOOR(historie[[#This Row],[Koule]]*VLOOKUP(historie[[#This Row],[Veteran]],Veteran,4,FALSE),0.01)-b_3_m)^c_3_m,0))</f>
        <v>393</v>
      </c>
      <c r="AO151" s="121">
        <f>IF(OR(historie[[#This Row],[Výška]]&lt;b_4_m,historie[[#This Row],[Výška]]=""),0,ROUNDDOWN(a_4_m*(ROUND(historie[[#This Row],[Výška]]*VLOOKUP(historie[[#This Row],[Veteran]],Veteran,5,FALSE),0)-b_4_m)^c_4_m,0))</f>
        <v>367</v>
      </c>
      <c r="AP151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184</v>
      </c>
      <c r="AQ151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51" s="121">
        <f>IF(OR(historie[[#This Row],[Disk]]&lt;b_7_m,historie[[#This Row],[Disk]]=""),0,ROUNDDOWN(a_7_m*(FLOOR(historie[[#This Row],[Disk]]*VLOOKUP(historie[[#This Row],[Veteran]],Veteran,8,FALSE),0.01)-b_7_m)^c_7_m,0))</f>
        <v>204</v>
      </c>
      <c r="AS151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151" s="121">
        <f>IF(OR(historie[[#This Row],[Oštěp]]&lt;b_9_m,historie[[#This Row],[Oštěp]]=""),0,ROUNDDOWN(a_9_m*(FLOOR(historie[[#This Row],[Oštěp]]*VLOOKUP(historie[[#This Row],[Veteran]],Veteran,10,FALSE),0.01)-b_9_m)^c_9_m,0))</f>
        <v>212</v>
      </c>
      <c r="AU151" s="121">
        <f>IF(OR(historie[[#This Row],[1500m]]*24*60*60&gt;b_10_m,historie[[#This Row],[1500m]]=""),0,ROUNDDOWN(a_10_m*(b_10_m-historie[[#This Row],[1500m]]*VLOOKUP(historie[[#This Row],[Veteran]],Veteran,11,FALSE)*24*60*60)^c_10_m,0))</f>
        <v>75</v>
      </c>
      <c r="AV151" s="80">
        <f t="shared" si="2"/>
        <v>1956</v>
      </c>
      <c r="AW151" s="121" cm="1">
        <f t="array" ref="AW151">MAX(IF(historie[[Jméno a příjmení]:[Jméno a příjmení]]=A151,historie[[100m_body_v]:[100m_body_v]]))
+MAX(IF(historie[[Jméno a příjmení]:[Jméno a příjmení]]=A151,historie[[dálka_body_v]:[dálka_body_v]]))
+MAX(IF(historie[[Jméno a příjmení]:[Jméno a příjmení]]=A151,historie[[koule_body_v]:[koule_body_v]]))
+MAX(IF(historie[[Jméno a příjmení]:[Jméno a příjmení]]=A151,historie[[výška_body_v]:[výška_body_v]]))
+MAX(IF(historie[[Jméno a příjmení]:[Jméno a příjmení]]=A151,historie[[400m_body_v]:[400m_body_v]]))
+MAX(IF(historie[[Jméno a příjmení]:[Jméno a příjmení]]=A151,historie[[překážky_body_v]:[překážky_body_v]]))
+MAX(IF(historie[[Jméno a příjmení]:[Jméno a příjmení]]=A151,historie[[disk_body_v]:[disk_body_v]]))
+MAX(IF(historie[[Jméno a příjmení]:[Jméno a příjmení]]=A151,historie[[tyčka_body_v]:[tyčka_body_v]]))
+MAX(IF(historie[[Jméno a příjmení]:[Jméno a příjmení]]=A151,historie[[oštěp_body_v]:[oštěp_body_v]]))
+MAX(IF(historie[[Jméno a příjmení]:[Jméno a příjmení]]=A151,historie[[1500m_body_v]:[1500m_body_v]]))</f>
        <v>1956</v>
      </c>
    </row>
    <row r="152" spans="1:49" x14ac:dyDescent="0.2">
      <c r="A152" s="56" t="s">
        <v>103</v>
      </c>
      <c r="B152" s="56"/>
      <c r="C152" s="57">
        <v>13.15</v>
      </c>
      <c r="D152" s="58">
        <v>443</v>
      </c>
      <c r="E152" s="59">
        <v>501</v>
      </c>
      <c r="F152" s="58">
        <v>384</v>
      </c>
      <c r="G152" s="57">
        <v>9.4</v>
      </c>
      <c r="H152" s="58">
        <v>450</v>
      </c>
      <c r="I152" s="59">
        <v>155</v>
      </c>
      <c r="J152" s="58">
        <v>426</v>
      </c>
      <c r="K152" s="57">
        <v>71</v>
      </c>
      <c r="L152" s="58">
        <v>117</v>
      </c>
      <c r="M152" s="57">
        <v>23.35</v>
      </c>
      <c r="N152" s="58">
        <v>134</v>
      </c>
      <c r="O152" s="57">
        <v>23.9</v>
      </c>
      <c r="P152" s="58">
        <v>346</v>
      </c>
      <c r="Q152" s="59">
        <v>140</v>
      </c>
      <c r="R152" s="58">
        <v>40</v>
      </c>
      <c r="S152" s="57">
        <v>27.17</v>
      </c>
      <c r="T152" s="58">
        <v>259</v>
      </c>
      <c r="U152" s="60">
        <v>4.6412037037037038E-3</v>
      </c>
      <c r="V152" s="58">
        <v>122</v>
      </c>
      <c r="W152" s="58">
        <v>2721</v>
      </c>
      <c r="X152" s="83">
        <v>1997</v>
      </c>
      <c r="Y152" s="77" t="str">
        <f>IF(historie[[#This Row],[Ročník]]&lt;&gt;0,historie[[#This Row],[Rok]]-historie[[#This Row],[Ročník]],"")</f>
        <v/>
      </c>
      <c r="Z152" s="80">
        <f>IF(AND(historie[[#This Row],[Ročník]]&lt;&gt;"",FLOOR(historie[[#This Row],[Rok]]-historie[[#This Row],[Ročník]],5)&gt;=35),FLOOR(historie[[#This Row],[Rok]]-historie[[#This Row],[Ročník]],5),0)</f>
        <v>0</v>
      </c>
      <c r="AA152" s="61">
        <f>IF(OR(historie[[#This Row],[100m]]&gt;b_1_m-k_1_m*měření,historie[[#This Row],[100m]]=""),0,ROUNDDOWN(a_1_m*(b_1_m-k_1_m*měření-historie[[#This Row],[100m]])^c_1_m,0))</f>
        <v>404</v>
      </c>
      <c r="AB152" s="61">
        <f>IF(OR(historie[[#This Row],[Dálka]]&lt;b_2_m,historie[[#This Row],[Dálka]]=""),0,ROUNDDOWN(a_2_m*(historie[[#This Row],[Dálka]]-b_2_m)^c_2_m,0))</f>
        <v>384</v>
      </c>
      <c r="AC152" s="61">
        <f>IF(OR(historie[[#This Row],[Koule]]&lt;b_3_m,historie[[#This Row],[Koule]]=""),0,ROUNDDOWN(a_3_m*(historie[[#This Row],[Koule]]-b_3_m)^c_3_m,0))</f>
        <v>450</v>
      </c>
      <c r="AD152" s="61">
        <f>IF(OR(historie[[#This Row],[Výška]]&lt;b_4_m,historie[[#This Row],[Výška]]=""),0,ROUNDDOWN(a_4_m*(historie[[#This Row],[Výška]]-b_4_m)^c_4_m,0))</f>
        <v>426</v>
      </c>
      <c r="AE152" s="61">
        <f>IF(OR(historie[[#This Row],[400m]]&gt;b_5_m-k_5_m*měření,historie[[#This Row],[400m]]=""),0,ROUNDDOWN(a_5_m*(b_5_m-k_5_m*měření-historie[[#This Row],[400m]])^c_5_m,0))</f>
        <v>115</v>
      </c>
      <c r="AF152" s="61">
        <f>IF(OR(historie[[#This Row],[Překážky]]&gt;b_6_m-k_6_m*měření,historie[[#This Row],[Překážky]]=""),0,ROUNDDOWN(a_6_m*(b_6_m-k_6_m*měření-historie[[#This Row],[Překážky]])^c_6_m,0))</f>
        <v>121</v>
      </c>
      <c r="AG152" s="61">
        <f>IF(OR(historie[[#This Row],[Disk]]&lt;b_7_m,historie[[#This Row],[Disk]]=""),0,ROUNDDOWN(a_7_m*(historie[[#This Row],[Disk]]-b_7_m)^c_7_m,0))</f>
        <v>346</v>
      </c>
      <c r="AH152" s="61">
        <f>IF(OR(historie[[#This Row],[Tyčka]]&lt;b_8_m,historie[[#This Row],[Tyčka]]=""),0,ROUNDDOWN(a_8_m*(historie[[#This Row],[Tyčka]]-b_8_m)^c_8_m,0))</f>
        <v>40</v>
      </c>
      <c r="AI152" s="61">
        <f>IF(OR(historie[[#This Row],[Oštěp]]&lt;b_9_m,historie[[#This Row],[Oštěp]]=""),0,ROUNDDOWN(a_9_m*(historie[[#This Row],[Oštěp]]-b_9_m)^c_9_m,0))</f>
        <v>260</v>
      </c>
      <c r="AJ152" s="61">
        <f>IF(OR(historie[[#This Row],[1500m]]*24*60*60&gt;b_10_m,historie[[#This Row],[1500m]]=""),0,ROUNDDOWN(a_10_m*(b_10_m-historie[[#This Row],[1500m]]*24*60*60)^c_10_m,0))</f>
        <v>122</v>
      </c>
      <c r="AK15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2668</v>
      </c>
      <c r="AL15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404</v>
      </c>
      <c r="AM152" s="61">
        <f>IF(OR(historie[[#This Row],[Dálka]]&lt;b_2_m,historie[[#This Row],[Dálka]]=""),0,ROUNDDOWN(a_2_m*(ROUND(historie[[#This Row],[Dálka]]*VLOOKUP(historie[[#This Row],[Veteran]],Veteran,3,FALSE),0)-b_2_m)^c_2_m,0))</f>
        <v>384</v>
      </c>
      <c r="AN152" s="61">
        <f>IF(OR(historie[[#This Row],[Koule]]&lt;b_3_m,historie[[#This Row],[Koule]]=""),0,ROUNDDOWN(a_3_m*(FLOOR(historie[[#This Row],[Koule]]*VLOOKUP(historie[[#This Row],[Veteran]],Veteran,4,FALSE),0.01)-b_3_m)^c_3_m,0))</f>
        <v>450</v>
      </c>
      <c r="AO152" s="6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15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115</v>
      </c>
      <c r="AQ15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121</v>
      </c>
      <c r="AR152" s="61">
        <f>IF(OR(historie[[#This Row],[Disk]]&lt;b_7_m,historie[[#This Row],[Disk]]=""),0,ROUNDDOWN(a_7_m*(FLOOR(historie[[#This Row],[Disk]]*VLOOKUP(historie[[#This Row],[Veteran]],Veteran,8,FALSE),0.01)-b_7_m)^c_7_m,0))</f>
        <v>346</v>
      </c>
      <c r="AS152" s="61">
        <f>IF(OR(historie[[#This Row],[Tyčka]]&lt;b_8_m,historie[[#This Row],[Tyčka]]=""),0,ROUNDDOWN(a_8_m*(ROUND(historie[[#This Row],[Tyčka]]*VLOOKUP(historie[[#This Row],[Veteran]],Veteran,9,FALSE),0)-b_8_m)^c_8_m,0))</f>
        <v>40</v>
      </c>
      <c r="AT152" s="61">
        <f>IF(OR(historie[[#This Row],[Oštěp]]&lt;b_9_m,historie[[#This Row],[Oštěp]]=""),0,ROUNDDOWN(a_9_m*(FLOOR(historie[[#This Row],[Oštěp]]*VLOOKUP(historie[[#This Row],[Veteran]],Veteran,10,FALSE),0.01)-b_9_m)^c_9_m,0))</f>
        <v>260</v>
      </c>
      <c r="AU152" s="61">
        <f>IF(OR(historie[[#This Row],[1500m]]*24*60*60&gt;b_10_m,historie[[#This Row],[1500m]]=""),0,ROUNDDOWN(a_10_m*(b_10_m-historie[[#This Row],[1500m]]*VLOOKUP(historie[[#This Row],[Veteran]],Veteran,11,FALSE)*24*60*60)^c_10_m,0))</f>
        <v>122</v>
      </c>
      <c r="AV152" s="80">
        <f t="shared" si="2"/>
        <v>2668</v>
      </c>
      <c r="AW152" s="62">
        <f t="array" ref="AW152">MAX(IF(historie[[Jméno a příjmení]:[Jméno a příjmení]]=A152,historie[[100m_body_v]:[100m_body_v]]))
+MAX(IF(historie[[Jméno a příjmení]:[Jméno a příjmení]]=A152,historie[[dálka_body_v]:[dálka_body_v]]))
+MAX(IF(historie[[Jméno a příjmení]:[Jméno a příjmení]]=A152,historie[[koule_body_v]:[koule_body_v]]))
+MAX(IF(historie[[Jméno a příjmení]:[Jméno a příjmení]]=A152,historie[[výška_body_v]:[výška_body_v]]))
+MAX(IF(historie[[Jméno a příjmení]:[Jméno a příjmení]]=A152,historie[[400m_body_v]:[400m_body_v]]))
+MAX(IF(historie[[Jméno a příjmení]:[Jméno a příjmení]]=A152,historie[[překážky_body_v]:[překážky_body_v]]))
+MAX(IF(historie[[Jméno a příjmení]:[Jméno a příjmení]]=A152,historie[[disk_body_v]:[disk_body_v]]))
+MAX(IF(historie[[Jméno a příjmení]:[Jméno a příjmení]]=A152,historie[[tyčka_body_v]:[tyčka_body_v]]))
+MAX(IF(historie[[Jméno a příjmení]:[Jméno a příjmení]]=A152,historie[[oštěp_body_v]:[oštěp_body_v]]))
+MAX(IF(historie[[Jméno a příjmení]:[Jméno a příjmení]]=A152,historie[[1500m_body_v]:[1500m_body_v]]))</f>
        <v>2668</v>
      </c>
    </row>
    <row r="153" spans="1:49" x14ac:dyDescent="0.2">
      <c r="A153" s="56" t="s">
        <v>21</v>
      </c>
      <c r="B153" s="56">
        <v>1989</v>
      </c>
      <c r="C153" s="57">
        <v>13.12</v>
      </c>
      <c r="D153" s="58">
        <v>409</v>
      </c>
      <c r="E153" s="59">
        <v>420</v>
      </c>
      <c r="F153" s="58">
        <v>239</v>
      </c>
      <c r="G153" s="57">
        <v>7.37</v>
      </c>
      <c r="H153" s="58">
        <v>329</v>
      </c>
      <c r="I153" s="63">
        <v>145</v>
      </c>
      <c r="J153" s="58">
        <v>352</v>
      </c>
      <c r="K153" s="57">
        <v>60.59</v>
      </c>
      <c r="L153" s="58">
        <v>389</v>
      </c>
      <c r="M153" s="57">
        <v>22.75</v>
      </c>
      <c r="N153" s="58">
        <v>152</v>
      </c>
      <c r="O153" s="57">
        <v>18.79</v>
      </c>
      <c r="P153" s="58">
        <v>249</v>
      </c>
      <c r="Q153" s="63">
        <v>150</v>
      </c>
      <c r="R153" s="58">
        <v>54</v>
      </c>
      <c r="S153" s="57">
        <v>24.88</v>
      </c>
      <c r="T153" s="58">
        <v>228</v>
      </c>
      <c r="U153" s="60">
        <v>3.414351851851852E-3</v>
      </c>
      <c r="V153" s="58">
        <v>591</v>
      </c>
      <c r="W153" s="58">
        <v>2992</v>
      </c>
      <c r="X153" s="83">
        <v>2007</v>
      </c>
      <c r="Y153" s="77">
        <f>IF(historie[[#This Row],[Ročník]]&lt;&gt;0,historie[[#This Row],[Rok]]-historie[[#This Row],[Ročník]],"")</f>
        <v>18</v>
      </c>
      <c r="Z153" s="80">
        <f>IF(AND(historie[[#This Row],[Ročník]]&lt;&gt;"",FLOOR(historie[[#This Row],[Rok]]-historie[[#This Row],[Ročník]],5)&gt;=35),FLOOR(historie[[#This Row],[Rok]]-historie[[#This Row],[Ročník]],5),0)</f>
        <v>0</v>
      </c>
      <c r="AA153" s="61">
        <f>IF(OR(historie[[#This Row],[100m]]&gt;b_1_m-k_1_m*měření,historie[[#This Row],[100m]]=""),0,ROUNDDOWN(a_1_m*(b_1_m-k_1_m*měření-historie[[#This Row],[100m]])^c_1_m,0))</f>
        <v>409</v>
      </c>
      <c r="AB153" s="61">
        <f>IF(OR(historie[[#This Row],[Dálka]]&lt;b_2_m,historie[[#This Row],[Dálka]]=""),0,ROUNDDOWN(a_2_m*(historie[[#This Row],[Dálka]]-b_2_m)^c_2_m,0))</f>
        <v>239</v>
      </c>
      <c r="AC153" s="61">
        <f>IF(OR(historie[[#This Row],[Koule]]&lt;b_3_m,historie[[#This Row],[Koule]]=""),0,ROUNDDOWN(a_3_m*(historie[[#This Row],[Koule]]-b_3_m)^c_3_m,0))</f>
        <v>329</v>
      </c>
      <c r="AD153" s="61">
        <f>IF(OR(historie[[#This Row],[Výška]]&lt;b_4_m,historie[[#This Row],[Výška]]=""),0,ROUNDDOWN(a_4_m*(historie[[#This Row],[Výška]]-b_4_m)^c_4_m,0))</f>
        <v>352</v>
      </c>
      <c r="AE153" s="61">
        <f>IF(OR(historie[[#This Row],[400m]]&gt;b_5_m-k_5_m*měření,historie[[#This Row],[400m]]=""),0,ROUNDDOWN(a_5_m*(b_5_m-k_5_m*měření-historie[[#This Row],[400m]])^c_5_m,0))</f>
        <v>389</v>
      </c>
      <c r="AF153" s="61">
        <f>IF(OR(historie[[#This Row],[Překážky]]&gt;b_6_m-k_6_m*měření,historie[[#This Row],[Překážky]]=""),0,ROUNDDOWN(a_6_m*(b_6_m-k_6_m*měření-historie[[#This Row],[Překážky]])^c_6_m,0))</f>
        <v>152</v>
      </c>
      <c r="AG153" s="61">
        <f>IF(OR(historie[[#This Row],[Disk]]&lt;b_7_m,historie[[#This Row],[Disk]]=""),0,ROUNDDOWN(a_7_m*(historie[[#This Row],[Disk]]-b_7_m)^c_7_m,0))</f>
        <v>249</v>
      </c>
      <c r="AH153" s="61">
        <f>IF(OR(historie[[#This Row],[Tyčka]]&lt;b_8_m,historie[[#This Row],[Tyčka]]=""),0,ROUNDDOWN(a_8_m*(historie[[#This Row],[Tyčka]]-b_8_m)^c_8_m,0))</f>
        <v>54</v>
      </c>
      <c r="AI153" s="61">
        <f>IF(OR(historie[[#This Row],[Oštěp]]&lt;b_9_m,historie[[#This Row],[Oštěp]]=""),0,ROUNDDOWN(a_9_m*(historie[[#This Row],[Oštěp]]-b_9_m)^c_9_m,0))</f>
        <v>228</v>
      </c>
      <c r="AJ153" s="61">
        <f>IF(OR(historie[[#This Row],[1500m]]*24*60*60&gt;b_10_m,historie[[#This Row],[1500m]]=""),0,ROUNDDOWN(a_10_m*(b_10_m-historie[[#This Row],[1500m]]*24*60*60)^c_10_m,0))</f>
        <v>589</v>
      </c>
      <c r="AK15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2990</v>
      </c>
      <c r="AL15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409</v>
      </c>
      <c r="AM153" s="61">
        <f>IF(OR(historie[[#This Row],[Dálka]]&lt;b_2_m,historie[[#This Row],[Dálka]]=""),0,ROUNDDOWN(a_2_m*(ROUND(historie[[#This Row],[Dálka]]*VLOOKUP(historie[[#This Row],[Veteran]],Veteran,3,FALSE),0)-b_2_m)^c_2_m,0))</f>
        <v>239</v>
      </c>
      <c r="AN153" s="61">
        <f>IF(OR(historie[[#This Row],[Koule]]&lt;b_3_m,historie[[#This Row],[Koule]]=""),0,ROUNDDOWN(a_3_m*(FLOOR(historie[[#This Row],[Koule]]*VLOOKUP(historie[[#This Row],[Veteran]],Veteran,4,FALSE),0.01)-b_3_m)^c_3_m,0))</f>
        <v>329</v>
      </c>
      <c r="AO153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15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389</v>
      </c>
      <c r="AQ15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152</v>
      </c>
      <c r="AR153" s="61">
        <f>IF(OR(historie[[#This Row],[Disk]]&lt;b_7_m,historie[[#This Row],[Disk]]=""),0,ROUNDDOWN(a_7_m*(FLOOR(historie[[#This Row],[Disk]]*VLOOKUP(historie[[#This Row],[Veteran]],Veteran,8,FALSE),0.01)-b_7_m)^c_7_m,0))</f>
        <v>249</v>
      </c>
      <c r="AS153" s="61">
        <f>IF(OR(historie[[#This Row],[Tyčka]]&lt;b_8_m,historie[[#This Row],[Tyčka]]=""),0,ROUNDDOWN(a_8_m*(ROUND(historie[[#This Row],[Tyčka]]*VLOOKUP(historie[[#This Row],[Veteran]],Veteran,9,FALSE),0)-b_8_m)^c_8_m,0))</f>
        <v>54</v>
      </c>
      <c r="AT153" s="61">
        <f>IF(OR(historie[[#This Row],[Oštěp]]&lt;b_9_m,historie[[#This Row],[Oštěp]]=""),0,ROUNDDOWN(a_9_m*(FLOOR(historie[[#This Row],[Oštěp]]*VLOOKUP(historie[[#This Row],[Veteran]],Veteran,10,FALSE),0.01)-b_9_m)^c_9_m,0))</f>
        <v>228</v>
      </c>
      <c r="AU153" s="61">
        <f>IF(OR(historie[[#This Row],[1500m]]*24*60*60&gt;b_10_m,historie[[#This Row],[1500m]]=""),0,ROUNDDOWN(a_10_m*(b_10_m-historie[[#This Row],[1500m]]*VLOOKUP(historie[[#This Row],[Veteran]],Veteran,11,FALSE)*24*60*60)^c_10_m,0))</f>
        <v>589</v>
      </c>
      <c r="AV153" s="80">
        <f t="shared" si="2"/>
        <v>2990</v>
      </c>
      <c r="AW153" s="62">
        <f t="array" ref="AW153">MAX(IF(historie[[Jméno a příjmení]:[Jméno a příjmení]]=A153,historie[[100m_body_v]:[100m_body_v]]))
+MAX(IF(historie[[Jméno a příjmení]:[Jméno a příjmení]]=A153,historie[[dálka_body_v]:[dálka_body_v]]))
+MAX(IF(historie[[Jméno a příjmení]:[Jméno a příjmení]]=A153,historie[[koule_body_v]:[koule_body_v]]))
+MAX(IF(historie[[Jméno a příjmení]:[Jméno a příjmení]]=A153,historie[[výška_body_v]:[výška_body_v]]))
+MAX(IF(historie[[Jméno a příjmení]:[Jméno a příjmení]]=A153,historie[[400m_body_v]:[400m_body_v]]))
+MAX(IF(historie[[Jméno a příjmení]:[Jméno a příjmení]]=A153,historie[[překážky_body_v]:[překážky_body_v]]))
+MAX(IF(historie[[Jméno a příjmení]:[Jméno a příjmení]]=A153,historie[[disk_body_v]:[disk_body_v]]))
+MAX(IF(historie[[Jméno a příjmení]:[Jméno a příjmení]]=A153,historie[[tyčka_body_v]:[tyčka_body_v]]))
+MAX(IF(historie[[Jméno a příjmení]:[Jméno a příjmení]]=A153,historie[[oštěp_body_v]:[oštěp_body_v]]))
+MAX(IF(historie[[Jméno a příjmení]:[Jméno a příjmení]]=A153,historie[[1500m_body_v]:[1500m_body_v]]))</f>
        <v>3031</v>
      </c>
    </row>
    <row r="154" spans="1:49" x14ac:dyDescent="0.2">
      <c r="A154" s="56" t="s">
        <v>21</v>
      </c>
      <c r="B154" s="56">
        <v>1989</v>
      </c>
      <c r="C154" s="57">
        <v>13.53</v>
      </c>
      <c r="D154" s="58">
        <v>346</v>
      </c>
      <c r="E154" s="59">
        <v>403</v>
      </c>
      <c r="F154" s="58">
        <v>211</v>
      </c>
      <c r="G154" s="57">
        <v>7.54</v>
      </c>
      <c r="H154" s="58">
        <v>339</v>
      </c>
      <c r="I154" s="63"/>
      <c r="J154" s="58">
        <v>0</v>
      </c>
      <c r="K154" s="57"/>
      <c r="L154" s="58">
        <v>0</v>
      </c>
      <c r="M154" s="57">
        <v>23.09</v>
      </c>
      <c r="N154" s="58">
        <v>134</v>
      </c>
      <c r="O154" s="57">
        <v>20.399999999999999</v>
      </c>
      <c r="P154" s="58">
        <v>280</v>
      </c>
      <c r="Q154" s="63"/>
      <c r="R154" s="58">
        <v>0</v>
      </c>
      <c r="S154" s="57">
        <v>24.15</v>
      </c>
      <c r="T154" s="58">
        <v>218</v>
      </c>
      <c r="U154" s="60">
        <v>3.530092592592592E-3</v>
      </c>
      <c r="V154" s="58">
        <v>529</v>
      </c>
      <c r="W154" s="58">
        <v>2057</v>
      </c>
      <c r="X154" s="83">
        <v>2006</v>
      </c>
      <c r="Y154" s="77">
        <f>IF(historie[[#This Row],[Ročník]]&lt;&gt;0,historie[[#This Row],[Rok]]-historie[[#This Row],[Ročník]],"")</f>
        <v>17</v>
      </c>
      <c r="Z154" s="80">
        <f>IF(AND(historie[[#This Row],[Ročník]]&lt;&gt;"",FLOOR(historie[[#This Row],[Rok]]-historie[[#This Row],[Ročník]],5)&gt;=35),FLOOR(historie[[#This Row],[Rok]]-historie[[#This Row],[Ročník]],5),0)</f>
        <v>0</v>
      </c>
      <c r="AA154" s="61">
        <f>IF(OR(historie[[#This Row],[100m]]&gt;b_1_m-k_1_m*měření,historie[[#This Row],[100m]]=""),0,ROUNDDOWN(a_1_m*(b_1_m-k_1_m*měření-historie[[#This Row],[100m]])^c_1_m,0))</f>
        <v>346</v>
      </c>
      <c r="AB154" s="61">
        <f>IF(OR(historie[[#This Row],[Dálka]]&lt;b_2_m,historie[[#This Row],[Dálka]]=""),0,ROUNDDOWN(a_2_m*(historie[[#This Row],[Dálka]]-b_2_m)^c_2_m,0))</f>
        <v>211</v>
      </c>
      <c r="AC154" s="61">
        <f>IF(OR(historie[[#This Row],[Koule]]&lt;b_3_m,historie[[#This Row],[Koule]]=""),0,ROUNDDOWN(a_3_m*(historie[[#This Row],[Koule]]-b_3_m)^c_3_m,0))</f>
        <v>339</v>
      </c>
      <c r="AD154" s="61">
        <f>IF(OR(historie[[#This Row],[Výška]]&lt;b_4_m,historie[[#This Row],[Výška]]=""),0,ROUNDDOWN(a_4_m*(historie[[#This Row],[Výška]]-b_4_m)^c_4_m,0))</f>
        <v>0</v>
      </c>
      <c r="AE154" s="61">
        <f>IF(OR(historie[[#This Row],[400m]]&gt;b_5_m-k_5_m*měření,historie[[#This Row],[400m]]=""),0,ROUNDDOWN(a_5_m*(b_5_m-k_5_m*měření-historie[[#This Row],[400m]])^c_5_m,0))</f>
        <v>0</v>
      </c>
      <c r="AF154" s="61">
        <f>IF(OR(historie[[#This Row],[Překážky]]&gt;b_6_m-k_6_m*měření,historie[[#This Row],[Překážky]]=""),0,ROUNDDOWN(a_6_m*(b_6_m-k_6_m*měření-historie[[#This Row],[Překážky]])^c_6_m,0))</f>
        <v>134</v>
      </c>
      <c r="AG154" s="61">
        <f>IF(OR(historie[[#This Row],[Disk]]&lt;b_7_m,historie[[#This Row],[Disk]]=""),0,ROUNDDOWN(a_7_m*(historie[[#This Row],[Disk]]-b_7_m)^c_7_m,0))</f>
        <v>280</v>
      </c>
      <c r="AH154" s="61">
        <f>IF(OR(historie[[#This Row],[Tyčka]]&lt;b_8_m,historie[[#This Row],[Tyčka]]=""),0,ROUNDDOWN(a_8_m*(historie[[#This Row],[Tyčka]]-b_8_m)^c_8_m,0))</f>
        <v>0</v>
      </c>
      <c r="AI154" s="61">
        <f>IF(OR(historie[[#This Row],[Oštěp]]&lt;b_9_m,historie[[#This Row],[Oštěp]]=""),0,ROUNDDOWN(a_9_m*(historie[[#This Row],[Oštěp]]-b_9_m)^c_9_m,0))</f>
        <v>218</v>
      </c>
      <c r="AJ154" s="61">
        <f>IF(OR(historie[[#This Row],[1500m]]*24*60*60&gt;b_10_m,historie[[#This Row],[1500m]]=""),0,ROUNDDOWN(a_10_m*(b_10_m-historie[[#This Row],[1500m]]*24*60*60)^c_10_m,0))</f>
        <v>531</v>
      </c>
      <c r="AK15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2059</v>
      </c>
      <c r="AL15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346</v>
      </c>
      <c r="AM154" s="61">
        <f>IF(OR(historie[[#This Row],[Dálka]]&lt;b_2_m,historie[[#This Row],[Dálka]]=""),0,ROUNDDOWN(a_2_m*(ROUND(historie[[#This Row],[Dálka]]*VLOOKUP(historie[[#This Row],[Veteran]],Veteran,3,FALSE),0)-b_2_m)^c_2_m,0))</f>
        <v>211</v>
      </c>
      <c r="AN154" s="61">
        <f>IF(OR(historie[[#This Row],[Koule]]&lt;b_3_m,historie[[#This Row],[Koule]]=""),0,ROUNDDOWN(a_3_m*(FLOOR(historie[[#This Row],[Koule]]*VLOOKUP(historie[[#This Row],[Veteran]],Veteran,4,FALSE),0.01)-b_3_m)^c_3_m,0))</f>
        <v>339</v>
      </c>
      <c r="AO154" s="61">
        <f>IF(OR(historie[[#This Row],[Výška]]&lt;b_4_m,historie[[#This Row],[Výška]]=""),0,ROUNDDOWN(a_4_m*(ROUND(historie[[#This Row],[Výška]]*VLOOKUP(historie[[#This Row],[Veteran]],Veteran,5,FALSE),0)-b_4_m)^c_4_m,0))</f>
        <v>0</v>
      </c>
      <c r="AP15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15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134</v>
      </c>
      <c r="AR154" s="61">
        <f>IF(OR(historie[[#This Row],[Disk]]&lt;b_7_m,historie[[#This Row],[Disk]]=""),0,ROUNDDOWN(a_7_m*(FLOOR(historie[[#This Row],[Disk]]*VLOOKUP(historie[[#This Row],[Veteran]],Veteran,8,FALSE),0.01)-b_7_m)^c_7_m,0))</f>
        <v>280</v>
      </c>
      <c r="AS154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54" s="61">
        <f>IF(OR(historie[[#This Row],[Oštěp]]&lt;b_9_m,historie[[#This Row],[Oštěp]]=""),0,ROUNDDOWN(a_9_m*(FLOOR(historie[[#This Row],[Oštěp]]*VLOOKUP(historie[[#This Row],[Veteran]],Veteran,10,FALSE),0.01)-b_9_m)^c_9_m,0))</f>
        <v>218</v>
      </c>
      <c r="AU154" s="61">
        <f>IF(OR(historie[[#This Row],[1500m]]*24*60*60&gt;b_10_m,historie[[#This Row],[1500m]]=""),0,ROUNDDOWN(a_10_m*(b_10_m-historie[[#This Row],[1500m]]*VLOOKUP(historie[[#This Row],[Veteran]],Veteran,11,FALSE)*24*60*60)^c_10_m,0))</f>
        <v>531</v>
      </c>
      <c r="AV154" s="80">
        <f t="shared" si="2"/>
        <v>2059</v>
      </c>
      <c r="AW154" s="62">
        <f t="array" ref="AW154">MAX(IF(historie[[Jméno a příjmení]:[Jméno a příjmení]]=A154,historie[[100m_body_v]:[100m_body_v]]))
+MAX(IF(historie[[Jméno a příjmení]:[Jméno a příjmení]]=A154,historie[[dálka_body_v]:[dálka_body_v]]))
+MAX(IF(historie[[Jméno a příjmení]:[Jméno a příjmení]]=A154,historie[[koule_body_v]:[koule_body_v]]))
+MAX(IF(historie[[Jméno a příjmení]:[Jméno a příjmení]]=A154,historie[[výška_body_v]:[výška_body_v]]))
+MAX(IF(historie[[Jméno a příjmení]:[Jméno a příjmení]]=A154,historie[[400m_body_v]:[400m_body_v]]))
+MAX(IF(historie[[Jméno a příjmení]:[Jméno a příjmení]]=A154,historie[[překážky_body_v]:[překážky_body_v]]))
+MAX(IF(historie[[Jméno a příjmení]:[Jméno a příjmení]]=A154,historie[[disk_body_v]:[disk_body_v]]))
+MAX(IF(historie[[Jméno a příjmení]:[Jméno a příjmení]]=A154,historie[[tyčka_body_v]:[tyčka_body_v]]))
+MAX(IF(historie[[Jméno a příjmení]:[Jméno a příjmení]]=A154,historie[[oštěp_body_v]:[oštěp_body_v]]))
+MAX(IF(historie[[Jméno a příjmení]:[Jméno a příjmení]]=A154,historie[[1500m_body_v]:[1500m_body_v]]))</f>
        <v>3031</v>
      </c>
    </row>
    <row r="155" spans="1:49" x14ac:dyDescent="0.2">
      <c r="A155" s="122" t="s">
        <v>203</v>
      </c>
      <c r="B155" s="122">
        <v>1982</v>
      </c>
      <c r="C155" s="118">
        <v>14.12</v>
      </c>
      <c r="D155" s="119">
        <v>263</v>
      </c>
      <c r="E155" s="115">
        <v>421</v>
      </c>
      <c r="F155" s="119">
        <v>240</v>
      </c>
      <c r="G155" s="118">
        <v>9.2100000000000009</v>
      </c>
      <c r="H155" s="119">
        <v>438</v>
      </c>
      <c r="I155" s="115">
        <v>135</v>
      </c>
      <c r="J155" s="119">
        <v>283</v>
      </c>
      <c r="K155" s="118">
        <v>74.900000000000006</v>
      </c>
      <c r="L155" s="119">
        <v>51</v>
      </c>
      <c r="M155" s="118"/>
      <c r="N155" s="119">
        <v>0</v>
      </c>
      <c r="O155" s="118">
        <v>27.04</v>
      </c>
      <c r="P155" s="119">
        <v>407</v>
      </c>
      <c r="Q155" s="115"/>
      <c r="R155" s="119">
        <v>0</v>
      </c>
      <c r="S155" s="118">
        <v>33.96</v>
      </c>
      <c r="T155" s="119">
        <v>355</v>
      </c>
      <c r="U155" s="120"/>
      <c r="V155" s="119">
        <v>0</v>
      </c>
      <c r="W155" s="119">
        <v>2037</v>
      </c>
      <c r="X155" s="83">
        <v>2019</v>
      </c>
      <c r="Y155" s="80">
        <f>IF(historie[[#This Row],[Ročník]]&lt;&gt;0,historie[[#This Row],[Rok]]-historie[[#This Row],[Ročník]],"")</f>
        <v>37</v>
      </c>
      <c r="Z155" s="80">
        <f>IF(AND(historie[[#This Row],[Ročník]]&lt;&gt;"",FLOOR(historie[[#This Row],[Rok]]-historie[[#This Row],[Ročník]],5)&gt;=35),FLOOR(historie[[#This Row],[Rok]]-historie[[#This Row],[Ročník]],5),0)</f>
        <v>35</v>
      </c>
      <c r="AA155" s="121">
        <f>IF(OR(historie[[#This Row],[100m]]&gt;b_1_m-k_1_m*měření,historie[[#This Row],[100m]]=""),0,ROUNDDOWN(a_1_m*(b_1_m-k_1_m*měření-historie[[#This Row],[100m]])^c_1_m,0))</f>
        <v>263</v>
      </c>
      <c r="AB155" s="121">
        <f>IF(OR(historie[[#This Row],[Dálka]]&lt;b_2_m,historie[[#This Row],[Dálka]]=""),0,ROUNDDOWN(a_2_m*(historie[[#This Row],[Dálka]]-b_2_m)^c_2_m,0))</f>
        <v>240</v>
      </c>
      <c r="AC155" s="121">
        <f>IF(OR(historie[[#This Row],[Koule]]&lt;b_3_m,historie[[#This Row],[Koule]]=""),0,ROUNDDOWN(a_3_m*(historie[[#This Row],[Koule]]-b_3_m)^c_3_m,0))</f>
        <v>438</v>
      </c>
      <c r="AD155" s="121">
        <f>IF(OR(historie[[#This Row],[Výška]]&lt;b_4_m,historie[[#This Row],[Výška]]=""),0,ROUNDDOWN(a_4_m*(historie[[#This Row],[Výška]]-b_4_m)^c_4_m,0))</f>
        <v>283</v>
      </c>
      <c r="AE155" s="121">
        <f>IF(OR(historie[[#This Row],[400m]]&gt;b_5_m-k_5_m*měření,historie[[#This Row],[400m]]=""),0,ROUNDDOWN(a_5_m*(b_5_m-k_5_m*měření-historie[[#This Row],[400m]])^c_5_m,0))</f>
        <v>51</v>
      </c>
      <c r="AF155" s="121">
        <f>IF(OR(historie[[#This Row],[Překážky]]&gt;b_6_m-k_6_m*měření,historie[[#This Row],[Překážky]]=""),0,ROUNDDOWN(a_6_m*(b_6_m-k_6_m*měření-historie[[#This Row],[Překážky]])^c_6_m,0))</f>
        <v>0</v>
      </c>
      <c r="AG155" s="121">
        <f>IF(OR(historie[[#This Row],[Disk]]&lt;b_7_m,historie[[#This Row],[Disk]]=""),0,ROUNDDOWN(a_7_m*(historie[[#This Row],[Disk]]-b_7_m)^c_7_m,0))</f>
        <v>407</v>
      </c>
      <c r="AH155" s="121">
        <f>IF(OR(historie[[#This Row],[Tyčka]]&lt;b_8_m,historie[[#This Row],[Tyčka]]=""),0,ROUNDDOWN(a_8_m*(historie[[#This Row],[Tyčka]]-b_8_m)^c_8_m,0))</f>
        <v>0</v>
      </c>
      <c r="AI155" s="121">
        <f>IF(OR(historie[[#This Row],[Oštěp]]&lt;b_9_m,historie[[#This Row],[Oštěp]]=""),0,ROUNDDOWN(a_9_m*(historie[[#This Row],[Oštěp]]-b_9_m)^c_9_m,0))</f>
        <v>355</v>
      </c>
      <c r="AJ155" s="121">
        <f>IF(OR(historie[[#This Row],[1500m]]*24*60*60&gt;b_10_m,historie[[#This Row],[1500m]]=""),0,ROUNDDOWN(a_10_m*(b_10_m-historie[[#This Row],[1500m]]*24*60*60)^c_10_m,0))</f>
        <v>0</v>
      </c>
      <c r="AK15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2037</v>
      </c>
      <c r="AL155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287</v>
      </c>
      <c r="AM155" s="121">
        <f>IF(OR(historie[[#This Row],[Dálka]]&lt;b_2_m,historie[[#This Row],[Dálka]]=""),0,ROUNDDOWN(a_2_m*(ROUND(historie[[#This Row],[Dálka]]*VLOOKUP(historie[[#This Row],[Veteran]],Veteran,3,FALSE),0)-b_2_m)^c_2_m,0))</f>
        <v>262</v>
      </c>
      <c r="AN155" s="121">
        <f>IF(OR(historie[[#This Row],[Koule]]&lt;b_3_m,historie[[#This Row],[Koule]]=""),0,ROUNDDOWN(a_3_m*(FLOOR(historie[[#This Row],[Koule]]*VLOOKUP(historie[[#This Row],[Veteran]],Veteran,4,FALSE),0.01)-b_3_m)^c_3_m,0))</f>
        <v>459</v>
      </c>
      <c r="AO155" s="121">
        <f>IF(OR(historie[[#This Row],[Výška]]&lt;b_4_m,historie[[#This Row],[Výška]]=""),0,ROUNDDOWN(a_4_m*(ROUND(historie[[#This Row],[Výška]]*VLOOKUP(historie[[#This Row],[Veteran]],Veteran,5,FALSE),0)-b_4_m)^c_4_m,0))</f>
        <v>310</v>
      </c>
      <c r="AP155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91</v>
      </c>
      <c r="AQ155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55" s="121">
        <f>IF(OR(historie[[#This Row],[Disk]]&lt;b_7_m,historie[[#This Row],[Disk]]=""),0,ROUNDDOWN(a_7_m*(FLOOR(historie[[#This Row],[Disk]]*VLOOKUP(historie[[#This Row],[Veteran]],Veteran,8,FALSE),0.01)-b_7_m)^c_7_m,0))</f>
        <v>414</v>
      </c>
      <c r="AS155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155" s="121">
        <f>IF(OR(historie[[#This Row],[Oštěp]]&lt;b_9_m,historie[[#This Row],[Oštěp]]=""),0,ROUNDDOWN(a_9_m*(FLOOR(historie[[#This Row],[Oštěp]]*VLOOKUP(historie[[#This Row],[Veteran]],Veteran,10,FALSE),0.01)-b_9_m)^c_9_m,0))</f>
        <v>361</v>
      </c>
      <c r="AU155" s="12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55" s="80">
        <f t="shared" si="2"/>
        <v>2184</v>
      </c>
      <c r="AW155" s="121">
        <f t="array" ref="AW155">MAX(IF(historie[[Jméno a příjmení]:[Jméno a příjmení]]=A155,historie[[100m_body_v]:[100m_body_v]]))
+MAX(IF(historie[[Jméno a příjmení]:[Jméno a příjmení]]=A155,historie[[dálka_body_v]:[dálka_body_v]]))
+MAX(IF(historie[[Jméno a příjmení]:[Jméno a příjmení]]=A155,historie[[koule_body_v]:[koule_body_v]]))
+MAX(IF(historie[[Jméno a příjmení]:[Jméno a příjmení]]=A155,historie[[výška_body_v]:[výška_body_v]]))
+MAX(IF(historie[[Jméno a příjmení]:[Jméno a příjmení]]=A155,historie[[400m_body_v]:[400m_body_v]]))
+MAX(IF(historie[[Jméno a příjmení]:[Jméno a příjmení]]=A155,historie[[překážky_body_v]:[překážky_body_v]]))
+MAX(IF(historie[[Jméno a příjmení]:[Jméno a příjmení]]=A155,historie[[disk_body_v]:[disk_body_v]]))
+MAX(IF(historie[[Jméno a příjmení]:[Jméno a příjmení]]=A155,historie[[tyčka_body_v]:[tyčka_body_v]]))
+MAX(IF(historie[[Jméno a příjmení]:[Jméno a příjmení]]=A155,historie[[oštěp_body_v]:[oštěp_body_v]]))
+MAX(IF(historie[[Jméno a příjmení]:[Jméno a příjmení]]=A155,historie[[1500m_body_v]:[1500m_body_v]]))</f>
        <v>2621</v>
      </c>
    </row>
    <row r="156" spans="1:49" x14ac:dyDescent="0.2">
      <c r="A156" s="122" t="s">
        <v>203</v>
      </c>
      <c r="B156" s="122">
        <v>1982</v>
      </c>
      <c r="C156" s="118">
        <v>14.03</v>
      </c>
      <c r="D156" s="119">
        <v>275</v>
      </c>
      <c r="E156" s="115">
        <v>465</v>
      </c>
      <c r="F156" s="119">
        <v>317</v>
      </c>
      <c r="G156" s="118">
        <v>8.9600000000000009</v>
      </c>
      <c r="H156" s="119">
        <v>423</v>
      </c>
      <c r="I156" s="115">
        <v>140</v>
      </c>
      <c r="J156" s="119">
        <v>317</v>
      </c>
      <c r="K156" s="118">
        <v>74.5</v>
      </c>
      <c r="L156" s="119">
        <v>57</v>
      </c>
      <c r="M156" s="118"/>
      <c r="N156" s="119">
        <v>0</v>
      </c>
      <c r="O156" s="118">
        <v>26.26</v>
      </c>
      <c r="P156" s="119">
        <v>391</v>
      </c>
      <c r="Q156" s="115">
        <v>150</v>
      </c>
      <c r="R156" s="119">
        <v>54</v>
      </c>
      <c r="S156" s="118">
        <v>35.6</v>
      </c>
      <c r="T156" s="119">
        <v>379</v>
      </c>
      <c r="U156" s="120">
        <v>4.8289351851851852E-3</v>
      </c>
      <c r="V156" s="119">
        <v>79</v>
      </c>
      <c r="W156" s="119">
        <v>2292</v>
      </c>
      <c r="X156" s="83">
        <v>2018</v>
      </c>
      <c r="Y156" s="80">
        <f>IF(historie[[#This Row],[Ročník]]&lt;&gt;0,historie[[#This Row],[Rok]]-historie[[#This Row],[Ročník]],"")</f>
        <v>36</v>
      </c>
      <c r="Z156" s="80">
        <f>IF(AND(historie[[#This Row],[Ročník]]&lt;&gt;"",FLOOR(historie[[#This Row],[Rok]]-historie[[#This Row],[Ročník]],5)&gt;=35),FLOOR(historie[[#This Row],[Rok]]-historie[[#This Row],[Ročník]],5),0)</f>
        <v>35</v>
      </c>
      <c r="AA156" s="121">
        <f>IF(OR(historie[[#This Row],[100m]]&gt;b_1_m-k_1_m*měření,historie[[#This Row],[100m]]=""),0,ROUNDDOWN(a_1_m*(b_1_m-k_1_m*měření-historie[[#This Row],[100m]])^c_1_m,0))</f>
        <v>275</v>
      </c>
      <c r="AB156" s="121">
        <f>IF(OR(historie[[#This Row],[Dálka]]&lt;b_2_m,historie[[#This Row],[Dálka]]=""),0,ROUNDDOWN(a_2_m*(historie[[#This Row],[Dálka]]-b_2_m)^c_2_m,0))</f>
        <v>317</v>
      </c>
      <c r="AC156" s="121">
        <f>IF(OR(historie[[#This Row],[Koule]]&lt;b_3_m,historie[[#This Row],[Koule]]=""),0,ROUNDDOWN(a_3_m*(historie[[#This Row],[Koule]]-b_3_m)^c_3_m,0))</f>
        <v>423</v>
      </c>
      <c r="AD156" s="121">
        <f>IF(OR(historie[[#This Row],[Výška]]&lt;b_4_m,historie[[#This Row],[Výška]]=""),0,ROUNDDOWN(a_4_m*(historie[[#This Row],[Výška]]-b_4_m)^c_4_m,0))</f>
        <v>317</v>
      </c>
      <c r="AE156" s="121">
        <f>IF(OR(historie[[#This Row],[400m]]&gt;b_5_m-k_5_m*měření,historie[[#This Row],[400m]]=""),0,ROUNDDOWN(a_5_m*(b_5_m-k_5_m*měření-historie[[#This Row],[400m]])^c_5_m,0))</f>
        <v>57</v>
      </c>
      <c r="AF156" s="121">
        <f>IF(OR(historie[[#This Row],[Překážky]]&gt;b_6_m-k_6_m*měření,historie[[#This Row],[Překážky]]=""),0,ROUNDDOWN(a_6_m*(b_6_m-k_6_m*měření-historie[[#This Row],[Překážky]])^c_6_m,0))</f>
        <v>0</v>
      </c>
      <c r="AG156" s="121">
        <f>IF(OR(historie[[#This Row],[Disk]]&lt;b_7_m,historie[[#This Row],[Disk]]=""),0,ROUNDDOWN(a_7_m*(historie[[#This Row],[Disk]]-b_7_m)^c_7_m,0))</f>
        <v>391</v>
      </c>
      <c r="AH156" s="121">
        <f>IF(OR(historie[[#This Row],[Tyčka]]&lt;b_8_m,historie[[#This Row],[Tyčka]]=""),0,ROUNDDOWN(a_8_m*(historie[[#This Row],[Tyčka]]-b_8_m)^c_8_m,0))</f>
        <v>54</v>
      </c>
      <c r="AI156" s="121">
        <f>IF(OR(historie[[#This Row],[Oštěp]]&lt;b_9_m,historie[[#This Row],[Oštěp]]=""),0,ROUNDDOWN(a_9_m*(historie[[#This Row],[Oštěp]]-b_9_m)^c_9_m,0))</f>
        <v>379</v>
      </c>
      <c r="AJ156" s="121">
        <f>IF(OR(historie[[#This Row],[1500m]]*24*60*60&gt;b_10_m,historie[[#This Row],[1500m]]=""),0,ROUNDDOWN(a_10_m*(b_10_m-historie[[#This Row],[1500m]]*24*60*60)^c_10_m,0))</f>
        <v>79</v>
      </c>
      <c r="AK15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2292</v>
      </c>
      <c r="AL156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300</v>
      </c>
      <c r="AM156" s="121">
        <f>IF(OR(historie[[#This Row],[Dálka]]&lt;b_2_m,historie[[#This Row],[Dálka]]=""),0,ROUNDDOWN(a_2_m*(ROUND(historie[[#This Row],[Dálka]]*VLOOKUP(historie[[#This Row],[Veteran]],Veteran,3,FALSE),0)-b_2_m)^c_2_m,0))</f>
        <v>345</v>
      </c>
      <c r="AN156" s="121">
        <f>IF(OR(historie[[#This Row],[Koule]]&lt;b_3_m,historie[[#This Row],[Koule]]=""),0,ROUNDDOWN(a_3_m*(FLOOR(historie[[#This Row],[Koule]]*VLOOKUP(historie[[#This Row],[Veteran]],Veteran,4,FALSE),0.01)-b_3_m)^c_3_m,0))</f>
        <v>443</v>
      </c>
      <c r="AO156" s="121">
        <f>IF(OR(historie[[#This Row],[Výška]]&lt;b_4_m,historie[[#This Row],[Výška]]=""),0,ROUNDDOWN(a_4_m*(ROUND(historie[[#This Row],[Výška]]*VLOOKUP(historie[[#This Row],[Veteran]],Veteran,5,FALSE),0)-b_4_m)^c_4_m,0))</f>
        <v>345</v>
      </c>
      <c r="AP156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98</v>
      </c>
      <c r="AQ156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56" s="121">
        <f>IF(OR(historie[[#This Row],[Disk]]&lt;b_7_m,historie[[#This Row],[Disk]]=""),0,ROUNDDOWN(a_7_m*(FLOOR(historie[[#This Row],[Disk]]*VLOOKUP(historie[[#This Row],[Veteran]],Veteran,8,FALSE),0.01)-b_7_m)^c_7_m,0))</f>
        <v>399</v>
      </c>
      <c r="AS156" s="121">
        <f>IF(OR(historie[[#This Row],[Tyčka]]&lt;b_8_m,historie[[#This Row],[Tyčka]]=""),0,ROUNDDOWN(a_8_m*(ROUND(historie[[#This Row],[Tyčka]]*VLOOKUP(historie[[#This Row],[Veteran]],Veteran,9,FALSE),0)-b_8_m)^c_8_m,0))</f>
        <v>59</v>
      </c>
      <c r="AT156" s="121">
        <f>IF(OR(historie[[#This Row],[Oštěp]]&lt;b_9_m,historie[[#This Row],[Oštěp]]=""),0,ROUNDDOWN(a_9_m*(FLOOR(historie[[#This Row],[Oštěp]]*VLOOKUP(historie[[#This Row],[Veteran]],Veteran,10,FALSE),0.01)-b_9_m)^c_9_m,0))</f>
        <v>385</v>
      </c>
      <c r="AU156" s="121">
        <f>IF(OR(historie[[#This Row],[1500m]]*24*60*60&gt;b_10_m,historie[[#This Row],[1500m]]=""),0,ROUNDDOWN(a_10_m*(b_10_m-historie[[#This Row],[1500m]]*VLOOKUP(historie[[#This Row],[Veteran]],Veteran,11,FALSE)*24*60*60)^c_10_m,0))</f>
        <v>88</v>
      </c>
      <c r="AV156" s="80">
        <f t="shared" si="2"/>
        <v>2462</v>
      </c>
      <c r="AW156" s="121">
        <f t="array" ref="AW156">MAX(IF(historie[[Jméno a příjmení]:[Jméno a příjmení]]=A156,historie[[100m_body_v]:[100m_body_v]]))
+MAX(IF(historie[[Jméno a příjmení]:[Jméno a příjmení]]=A156,historie[[dálka_body_v]:[dálka_body_v]]))
+MAX(IF(historie[[Jméno a příjmení]:[Jméno a příjmení]]=A156,historie[[koule_body_v]:[koule_body_v]]))
+MAX(IF(historie[[Jméno a příjmení]:[Jméno a příjmení]]=A156,historie[[výška_body_v]:[výška_body_v]]))
+MAX(IF(historie[[Jméno a příjmení]:[Jméno a příjmení]]=A156,historie[[400m_body_v]:[400m_body_v]]))
+MAX(IF(historie[[Jméno a příjmení]:[Jméno a příjmení]]=A156,historie[[překážky_body_v]:[překážky_body_v]]))
+MAX(IF(historie[[Jméno a příjmení]:[Jméno a příjmení]]=A156,historie[[disk_body_v]:[disk_body_v]]))
+MAX(IF(historie[[Jméno a příjmení]:[Jméno a příjmení]]=A156,historie[[tyčka_body_v]:[tyčka_body_v]]))
+MAX(IF(historie[[Jméno a příjmení]:[Jméno a příjmení]]=A156,historie[[oštěp_body_v]:[oštěp_body_v]]))
+MAX(IF(historie[[Jméno a příjmení]:[Jméno a příjmení]]=A156,historie[[1500m_body_v]:[1500m_body_v]]))</f>
        <v>2621</v>
      </c>
    </row>
    <row r="157" spans="1:49" x14ac:dyDescent="0.2">
      <c r="A157" s="122" t="s">
        <v>203</v>
      </c>
      <c r="B157" s="122">
        <v>1982</v>
      </c>
      <c r="C157" s="118">
        <v>13.5</v>
      </c>
      <c r="D157" s="119">
        <v>350</v>
      </c>
      <c r="E157" s="115">
        <v>435</v>
      </c>
      <c r="F157" s="119">
        <v>264</v>
      </c>
      <c r="G157" s="118">
        <v>8.99</v>
      </c>
      <c r="H157" s="119">
        <v>425</v>
      </c>
      <c r="I157" s="115">
        <v>130</v>
      </c>
      <c r="J157" s="119">
        <v>250</v>
      </c>
      <c r="K157" s="118">
        <v>72.8</v>
      </c>
      <c r="L157" s="119">
        <v>83</v>
      </c>
      <c r="M157" s="118"/>
      <c r="N157" s="119">
        <v>0</v>
      </c>
      <c r="O157" s="118">
        <v>23.6</v>
      </c>
      <c r="P157" s="119">
        <v>340</v>
      </c>
      <c r="Q157" s="115"/>
      <c r="R157" s="119">
        <v>0</v>
      </c>
      <c r="S157" s="118">
        <v>37.020000000000003</v>
      </c>
      <c r="T157" s="119">
        <v>399</v>
      </c>
      <c r="U157" s="120">
        <v>5.0578703703703706E-3</v>
      </c>
      <c r="V157" s="119">
        <v>39</v>
      </c>
      <c r="W157" s="119">
        <v>2307</v>
      </c>
      <c r="X157" s="83">
        <v>2017</v>
      </c>
      <c r="Y157" s="80">
        <f>IF(historie[[#This Row],[Ročník]]&lt;&gt;0,historie[[#This Row],[Rok]]-historie[[#This Row],[Ročník]],"")</f>
        <v>35</v>
      </c>
      <c r="Z157" s="80">
        <f>IF(AND(historie[[#This Row],[Ročník]]&lt;&gt;"",FLOOR(historie[[#This Row],[Rok]]-historie[[#This Row],[Ročník]],5)&gt;=35),FLOOR(historie[[#This Row],[Rok]]-historie[[#This Row],[Ročník]],5),0)</f>
        <v>35</v>
      </c>
      <c r="AA157" s="121">
        <f>IF(OR(historie[[#This Row],[100m]]&gt;b_1_m-k_1_m*měření,historie[[#This Row],[100m]]=""),0,ROUNDDOWN(a_1_m*(b_1_m-k_1_m*měření-historie[[#This Row],[100m]])^c_1_m,0))</f>
        <v>350</v>
      </c>
      <c r="AB157" s="121">
        <f>IF(OR(historie[[#This Row],[Dálka]]&lt;b_2_m,historie[[#This Row],[Dálka]]=""),0,ROUNDDOWN(a_2_m*(historie[[#This Row],[Dálka]]-b_2_m)^c_2_m,0))</f>
        <v>264</v>
      </c>
      <c r="AC157" s="121">
        <f>IF(OR(historie[[#This Row],[Koule]]&lt;b_3_m,historie[[#This Row],[Koule]]=""),0,ROUNDDOWN(a_3_m*(historie[[#This Row],[Koule]]-b_3_m)^c_3_m,0))</f>
        <v>425</v>
      </c>
      <c r="AD157" s="121">
        <f>IF(OR(historie[[#This Row],[Výška]]&lt;b_4_m,historie[[#This Row],[Výška]]=""),0,ROUNDDOWN(a_4_m*(historie[[#This Row],[Výška]]-b_4_m)^c_4_m,0))</f>
        <v>250</v>
      </c>
      <c r="AE157" s="121">
        <f>IF(OR(historie[[#This Row],[400m]]&gt;b_5_m-k_5_m*měření,historie[[#This Row],[400m]]=""),0,ROUNDDOWN(a_5_m*(b_5_m-k_5_m*měření-historie[[#This Row],[400m]])^c_5_m,0))</f>
        <v>83</v>
      </c>
      <c r="AF157" s="121">
        <f>IF(OR(historie[[#This Row],[Překážky]]&gt;b_6_m-k_6_m*měření,historie[[#This Row],[Překážky]]=""),0,ROUNDDOWN(a_6_m*(b_6_m-k_6_m*měření-historie[[#This Row],[Překážky]])^c_6_m,0))</f>
        <v>0</v>
      </c>
      <c r="AG157" s="121">
        <f>IF(OR(historie[[#This Row],[Disk]]&lt;b_7_m,historie[[#This Row],[Disk]]=""),0,ROUNDDOWN(a_7_m*(historie[[#This Row],[Disk]]-b_7_m)^c_7_m,0))</f>
        <v>340</v>
      </c>
      <c r="AH157" s="121">
        <f>IF(OR(historie[[#This Row],[Tyčka]]&lt;b_8_m,historie[[#This Row],[Tyčka]]=""),0,ROUNDDOWN(a_8_m*(historie[[#This Row],[Tyčka]]-b_8_m)^c_8_m,0))</f>
        <v>0</v>
      </c>
      <c r="AI157" s="121">
        <f>IF(OR(historie[[#This Row],[Oštěp]]&lt;b_9_m,historie[[#This Row],[Oštěp]]=""),0,ROUNDDOWN(a_9_m*(historie[[#This Row],[Oštěp]]-b_9_m)^c_9_m,0))</f>
        <v>399</v>
      </c>
      <c r="AJ157" s="121">
        <f>IF(OR(historie[[#This Row],[1500m]]*24*60*60&gt;b_10_m,historie[[#This Row],[1500m]]=""),0,ROUNDDOWN(a_10_m*(b_10_m-historie[[#This Row],[1500m]]*24*60*60)^c_10_m,0))</f>
        <v>39</v>
      </c>
      <c r="AK15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2150</v>
      </c>
      <c r="AL157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376</v>
      </c>
      <c r="AM157" s="121">
        <f>IF(OR(historie[[#This Row],[Dálka]]&lt;b_2_m,historie[[#This Row],[Dálka]]=""),0,ROUNDDOWN(a_2_m*(ROUND(historie[[#This Row],[Dálka]]*VLOOKUP(historie[[#This Row],[Veteran]],Veteran,3,FALSE),0)-b_2_m)^c_2_m,0))</f>
        <v>288</v>
      </c>
      <c r="AN157" s="121">
        <f>IF(OR(historie[[#This Row],[Koule]]&lt;b_3_m,historie[[#This Row],[Koule]]=""),0,ROUNDDOWN(a_3_m*(FLOOR(historie[[#This Row],[Koule]]*VLOOKUP(historie[[#This Row],[Veteran]],Veteran,4,FALSE),0.01)-b_3_m)^c_3_m,0))</f>
        <v>445</v>
      </c>
      <c r="AO157" s="121">
        <f>IF(OR(historie[[#This Row],[Výška]]&lt;b_4_m,historie[[#This Row],[Výška]]=""),0,ROUNDDOWN(a_4_m*(ROUND(historie[[#This Row],[Výška]]*VLOOKUP(historie[[#This Row],[Veteran]],Veteran,5,FALSE),0)-b_4_m)^c_4_m,0))</f>
        <v>270</v>
      </c>
      <c r="AP157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129</v>
      </c>
      <c r="AQ157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57" s="121">
        <f>IF(OR(historie[[#This Row],[Disk]]&lt;b_7_m,historie[[#This Row],[Disk]]=""),0,ROUNDDOWN(a_7_m*(FLOOR(historie[[#This Row],[Disk]]*VLOOKUP(historie[[#This Row],[Veteran]],Veteran,8,FALSE),0.01)-b_7_m)^c_7_m,0))</f>
        <v>347</v>
      </c>
      <c r="AS157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157" s="121">
        <f>IF(OR(historie[[#This Row],[Oštěp]]&lt;b_9_m,historie[[#This Row],[Oštěp]]=""),0,ROUNDDOWN(a_9_m*(FLOOR(historie[[#This Row],[Oštěp]]*VLOOKUP(historie[[#This Row],[Veteran]],Veteran,10,FALSE),0.01)-b_9_m)^c_9_m,0))</f>
        <v>406</v>
      </c>
      <c r="AU157" s="121">
        <f>IF(OR(historie[[#This Row],[1500m]]*24*60*60&gt;b_10_m,historie[[#This Row],[1500m]]=""),0,ROUNDDOWN(a_10_m*(b_10_m-historie[[#This Row],[1500m]]*VLOOKUP(historie[[#This Row],[Veteran]],Veteran,11,FALSE)*24*60*60)^c_10_m,0))</f>
        <v>46</v>
      </c>
      <c r="AV157" s="80">
        <f t="shared" si="2"/>
        <v>2307</v>
      </c>
      <c r="AW157" s="121">
        <f t="array" ref="AW157">MAX(IF(historie[[Jméno a příjmení]:[Jméno a příjmení]]=A157,historie[[100m_body_v]:[100m_body_v]]))
+MAX(IF(historie[[Jméno a příjmení]:[Jméno a příjmení]]=A157,historie[[dálka_body_v]:[dálka_body_v]]))
+MAX(IF(historie[[Jméno a příjmení]:[Jméno a příjmení]]=A157,historie[[koule_body_v]:[koule_body_v]]))
+MAX(IF(historie[[Jméno a příjmení]:[Jméno a příjmení]]=A157,historie[[výška_body_v]:[výška_body_v]]))
+MAX(IF(historie[[Jméno a příjmení]:[Jméno a příjmení]]=A157,historie[[400m_body_v]:[400m_body_v]]))
+MAX(IF(historie[[Jméno a příjmení]:[Jméno a příjmení]]=A157,historie[[překážky_body_v]:[překážky_body_v]]))
+MAX(IF(historie[[Jméno a příjmení]:[Jméno a příjmení]]=A157,historie[[disk_body_v]:[disk_body_v]]))
+MAX(IF(historie[[Jméno a příjmení]:[Jméno a příjmení]]=A157,historie[[tyčka_body_v]:[tyčka_body_v]]))
+MAX(IF(historie[[Jméno a příjmení]:[Jméno a příjmení]]=A157,historie[[oštěp_body_v]:[oštěp_body_v]]))
+MAX(IF(historie[[Jméno a příjmení]:[Jméno a příjmení]]=A157,historie[[1500m_body_v]:[1500m_body_v]]))</f>
        <v>2621</v>
      </c>
    </row>
    <row r="158" spans="1:49" x14ac:dyDescent="0.2">
      <c r="A158" s="122" t="s">
        <v>203</v>
      </c>
      <c r="B158" s="122">
        <v>1982</v>
      </c>
      <c r="C158" s="118">
        <v>13.58</v>
      </c>
      <c r="D158" s="119">
        <v>338</v>
      </c>
      <c r="E158" s="115">
        <v>458</v>
      </c>
      <c r="F158" s="119">
        <v>304</v>
      </c>
      <c r="G158" s="118">
        <v>8.75</v>
      </c>
      <c r="H158" s="119">
        <v>411</v>
      </c>
      <c r="I158" s="115">
        <v>135</v>
      </c>
      <c r="J158" s="119">
        <v>283</v>
      </c>
      <c r="K158" s="118">
        <v>79.739999999999995</v>
      </c>
      <c r="L158" s="119">
        <v>5</v>
      </c>
      <c r="M158" s="118"/>
      <c r="N158" s="119">
        <v>0</v>
      </c>
      <c r="O158" s="118">
        <v>25.91</v>
      </c>
      <c r="P158" s="119">
        <v>385</v>
      </c>
      <c r="Q158" s="115"/>
      <c r="R158" s="119">
        <v>0</v>
      </c>
      <c r="S158" s="118">
        <v>33.840000000000003</v>
      </c>
      <c r="T158" s="119">
        <v>354</v>
      </c>
      <c r="U158" s="120"/>
      <c r="V158" s="119">
        <v>0</v>
      </c>
      <c r="W158" s="119">
        <v>2080</v>
      </c>
      <c r="X158" s="83">
        <v>2020</v>
      </c>
      <c r="Y158" s="80">
        <f>IF(historie[[#This Row],[Ročník]]&lt;&gt;0,historie[[#This Row],[Rok]]-historie[[#This Row],[Ročník]],"")</f>
        <v>38</v>
      </c>
      <c r="Z158" s="80">
        <f>IF(AND(historie[[#This Row],[Ročník]]&lt;&gt;"",FLOOR(historie[[#This Row],[Rok]]-historie[[#This Row],[Ročník]],5)&gt;=35),FLOOR(historie[[#This Row],[Rok]]-historie[[#This Row],[Ročník]],5),0)</f>
        <v>35</v>
      </c>
      <c r="AA158" s="121">
        <f>IF(OR(historie[[#This Row],[100m]]&gt;b_1_m-k_1_m*měření,historie[[#This Row],[100m]]=""),0,ROUNDDOWN(a_1_m*(b_1_m-k_1_m*měření-historie[[#This Row],[100m]])^c_1_m,0))</f>
        <v>338</v>
      </c>
      <c r="AB158" s="121">
        <f>IF(OR(historie[[#This Row],[Dálka]]&lt;b_2_m,historie[[#This Row],[Dálka]]=""),0,ROUNDDOWN(a_2_m*(historie[[#This Row],[Dálka]]-b_2_m)^c_2_m,0))</f>
        <v>304</v>
      </c>
      <c r="AC158" s="121">
        <f>IF(OR(historie[[#This Row],[Koule]]&lt;b_3_m,historie[[#This Row],[Koule]]=""),0,ROUNDDOWN(a_3_m*(historie[[#This Row],[Koule]]-b_3_m)^c_3_m,0))</f>
        <v>411</v>
      </c>
      <c r="AD158" s="121">
        <f>IF(OR(historie[[#This Row],[Výška]]&lt;b_4_m,historie[[#This Row],[Výška]]=""),0,ROUNDDOWN(a_4_m*(historie[[#This Row],[Výška]]-b_4_m)^c_4_m,0))</f>
        <v>283</v>
      </c>
      <c r="AE158" s="121">
        <f>IF(OR(historie[[#This Row],[400m]]&gt;b_5_m-k_5_m*měření,historie[[#This Row],[400m]]=""),0,ROUNDDOWN(a_5_m*(b_5_m-k_5_m*měření-historie[[#This Row],[400m]])^c_5_m,0))</f>
        <v>5</v>
      </c>
      <c r="AF158" s="121">
        <f>IF(OR(historie[[#This Row],[Překážky]]&gt;b_6_m-k_6_m*měření,historie[[#This Row],[Překážky]]=""),0,ROUNDDOWN(a_6_m*(b_6_m-k_6_m*měření-historie[[#This Row],[Překážky]])^c_6_m,0))</f>
        <v>0</v>
      </c>
      <c r="AG158" s="121">
        <f>IF(OR(historie[[#This Row],[Disk]]&lt;b_7_m,historie[[#This Row],[Disk]]=""),0,ROUNDDOWN(a_7_m*(historie[[#This Row],[Disk]]-b_7_m)^c_7_m,0))</f>
        <v>385</v>
      </c>
      <c r="AH158" s="121">
        <f>IF(OR(historie[[#This Row],[Tyčka]]&lt;b_8_m,historie[[#This Row],[Tyčka]]=""),0,ROUNDDOWN(a_8_m*(historie[[#This Row],[Tyčka]]-b_8_m)^c_8_m,0))</f>
        <v>0</v>
      </c>
      <c r="AI158" s="121">
        <f>IF(OR(historie[[#This Row],[Oštěp]]&lt;b_9_m,historie[[#This Row],[Oštěp]]=""),0,ROUNDDOWN(a_9_m*(historie[[#This Row],[Oštěp]]-b_9_m)^c_9_m,0))</f>
        <v>354</v>
      </c>
      <c r="AJ158" s="121">
        <f>IF(OR(historie[[#This Row],[1500m]]*24*60*60&gt;b_10_m,historie[[#This Row],[1500m]]=""),0,ROUNDDOWN(a_10_m*(b_10_m-historie[[#This Row],[1500m]]*24*60*60)^c_10_m,0))</f>
        <v>0</v>
      </c>
      <c r="AK15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2080</v>
      </c>
      <c r="AL158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363</v>
      </c>
      <c r="AM158" s="121">
        <f>IF(OR(historie[[#This Row],[Dálka]]&lt;b_2_m,historie[[#This Row],[Dálka]]=""),0,ROUNDDOWN(a_2_m*(ROUND(historie[[#This Row],[Dálka]]*VLOOKUP(historie[[#This Row],[Veteran]],Veteran,3,FALSE),0)-b_2_m)^c_2_m,0))</f>
        <v>332</v>
      </c>
      <c r="AN158" s="121">
        <f>IF(OR(historie[[#This Row],[Koule]]&lt;b_3_m,historie[[#This Row],[Koule]]=""),0,ROUNDDOWN(a_3_m*(FLOOR(historie[[#This Row],[Koule]]*VLOOKUP(historie[[#This Row],[Veteran]],Veteran,4,FALSE),0.01)-b_3_m)^c_3_m,0))</f>
        <v>430</v>
      </c>
      <c r="AO158" s="121">
        <f>IF(OR(historie[[#This Row],[Výška]]&lt;b_4_m,historie[[#This Row],[Výška]]=""),0,ROUNDDOWN(a_4_m*(ROUND(historie[[#This Row],[Výška]]*VLOOKUP(historie[[#This Row],[Veteran]],Veteran,5,FALSE),0)-b_4_m)^c_4_m,0))</f>
        <v>310</v>
      </c>
      <c r="AP158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26</v>
      </c>
      <c r="AQ158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58" s="121">
        <f>IF(OR(historie[[#This Row],[Disk]]&lt;b_7_m,historie[[#This Row],[Disk]]=""),0,ROUNDDOWN(a_7_m*(FLOOR(historie[[#This Row],[Disk]]*VLOOKUP(historie[[#This Row],[Veteran]],Veteran,8,FALSE),0.01)-b_7_m)^c_7_m,0))</f>
        <v>392</v>
      </c>
      <c r="AS158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158" s="121">
        <f>IF(OR(historie[[#This Row],[Oštěp]]&lt;b_9_m,historie[[#This Row],[Oštěp]]=""),0,ROUNDDOWN(a_9_m*(FLOOR(historie[[#This Row],[Oštěp]]*VLOOKUP(historie[[#This Row],[Veteran]],Veteran,10,FALSE),0.01)-b_9_m)^c_9_m,0))</f>
        <v>360</v>
      </c>
      <c r="AU158" s="12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58" s="80">
        <f t="shared" si="2"/>
        <v>2213</v>
      </c>
      <c r="AW158" s="121" cm="1">
        <f t="array" ref="AW158">MAX(IF(historie[[Jméno a příjmení]:[Jméno a příjmení]]=A158,historie[[100m_body_v]:[100m_body_v]]))
+MAX(IF(historie[[Jméno a příjmení]:[Jméno a příjmení]]=A158,historie[[dálka_body_v]:[dálka_body_v]]))
+MAX(IF(historie[[Jméno a příjmení]:[Jméno a příjmení]]=A158,historie[[koule_body_v]:[koule_body_v]]))
+MAX(IF(historie[[Jméno a příjmení]:[Jméno a příjmení]]=A158,historie[[výška_body_v]:[výška_body_v]]))
+MAX(IF(historie[[Jméno a příjmení]:[Jméno a příjmení]]=A158,historie[[400m_body_v]:[400m_body_v]]))
+MAX(IF(historie[[Jméno a příjmení]:[Jméno a příjmení]]=A158,historie[[překážky_body_v]:[překážky_body_v]]))
+MAX(IF(historie[[Jméno a příjmení]:[Jméno a příjmení]]=A158,historie[[disk_body_v]:[disk_body_v]]))
+MAX(IF(historie[[Jméno a příjmení]:[Jméno a příjmení]]=A158,historie[[tyčka_body_v]:[tyčka_body_v]]))
+MAX(IF(historie[[Jméno a příjmení]:[Jméno a příjmení]]=A158,historie[[oštěp_body_v]:[oštěp_body_v]]))
+MAX(IF(historie[[Jméno a příjmení]:[Jméno a příjmení]]=A158,historie[[1500m_body_v]:[1500m_body_v]]))</f>
        <v>2621</v>
      </c>
    </row>
    <row r="159" spans="1:49" x14ac:dyDescent="0.2">
      <c r="A159" s="56" t="s">
        <v>99</v>
      </c>
      <c r="B159" s="56"/>
      <c r="C159" s="57">
        <v>14.9</v>
      </c>
      <c r="D159" s="58">
        <v>170</v>
      </c>
      <c r="E159" s="59">
        <v>403</v>
      </c>
      <c r="F159" s="58">
        <v>211</v>
      </c>
      <c r="G159" s="57">
        <v>6.09</v>
      </c>
      <c r="H159" s="58">
        <v>254</v>
      </c>
      <c r="I159" s="59">
        <v>120</v>
      </c>
      <c r="J159" s="58">
        <v>188</v>
      </c>
      <c r="K159" s="57">
        <v>69.900000000000006</v>
      </c>
      <c r="L159" s="58">
        <v>137</v>
      </c>
      <c r="M159" s="57">
        <v>28.5</v>
      </c>
      <c r="N159" s="58">
        <v>0</v>
      </c>
      <c r="O159" s="57">
        <v>15.1</v>
      </c>
      <c r="P159" s="58">
        <v>182</v>
      </c>
      <c r="Q159" s="59"/>
      <c r="R159" s="58">
        <v>0</v>
      </c>
      <c r="S159" s="57">
        <v>21.8</v>
      </c>
      <c r="T159" s="58">
        <v>186</v>
      </c>
      <c r="U159" s="60">
        <v>3.9004629629629632E-3</v>
      </c>
      <c r="V159" s="58">
        <v>366</v>
      </c>
      <c r="W159" s="58">
        <v>1694</v>
      </c>
      <c r="X159" s="83">
        <v>1996</v>
      </c>
      <c r="Y159" s="77" t="str">
        <f>IF(historie[[#This Row],[Ročník]]&lt;&gt;0,historie[[#This Row],[Rok]]-historie[[#This Row],[Ročník]],"")</f>
        <v/>
      </c>
      <c r="Z159" s="80">
        <f>IF(AND(historie[[#This Row],[Ročník]]&lt;&gt;"",FLOOR(historie[[#This Row],[Rok]]-historie[[#This Row],[Ročník]],5)&gt;=35),FLOOR(historie[[#This Row],[Rok]]-historie[[#This Row],[Ročník]],5),0)</f>
        <v>0</v>
      </c>
      <c r="AA159" s="61">
        <f>IF(OR(historie[[#This Row],[100m]]&gt;b_1_m-k_1_m*měření,historie[[#This Row],[100m]]=""),0,ROUNDDOWN(a_1_m*(b_1_m-k_1_m*měření-historie[[#This Row],[100m]])^c_1_m,0))</f>
        <v>170</v>
      </c>
      <c r="AB159" s="61">
        <f>IF(OR(historie[[#This Row],[Dálka]]&lt;b_2_m,historie[[#This Row],[Dálka]]=""),0,ROUNDDOWN(a_2_m*(historie[[#This Row],[Dálka]]-b_2_m)^c_2_m,0))</f>
        <v>211</v>
      </c>
      <c r="AC159" s="61">
        <f>IF(OR(historie[[#This Row],[Koule]]&lt;b_3_m,historie[[#This Row],[Koule]]=""),0,ROUNDDOWN(a_3_m*(historie[[#This Row],[Koule]]-b_3_m)^c_3_m,0))</f>
        <v>254</v>
      </c>
      <c r="AD159" s="61">
        <f>IF(OR(historie[[#This Row],[Výška]]&lt;b_4_m,historie[[#This Row],[Výška]]=""),0,ROUNDDOWN(a_4_m*(historie[[#This Row],[Výška]]-b_4_m)^c_4_m,0))</f>
        <v>188</v>
      </c>
      <c r="AE159" s="61">
        <f>IF(OR(historie[[#This Row],[400m]]&gt;b_5_m-k_5_m*měření,historie[[#This Row],[400m]]=""),0,ROUNDDOWN(a_5_m*(b_5_m-k_5_m*měření-historie[[#This Row],[400m]])^c_5_m,0))</f>
        <v>137</v>
      </c>
      <c r="AF159" s="61">
        <f>IF(OR(historie[[#This Row],[Překážky]]&gt;b_6_m-k_6_m*měření,historie[[#This Row],[Překážky]]=""),0,ROUNDDOWN(a_6_m*(b_6_m-k_6_m*měření-historie[[#This Row],[Překážky]])^c_6_m,0))</f>
        <v>0</v>
      </c>
      <c r="AG159" s="61">
        <f>IF(OR(historie[[#This Row],[Disk]]&lt;b_7_m,historie[[#This Row],[Disk]]=""),0,ROUNDDOWN(a_7_m*(historie[[#This Row],[Disk]]-b_7_m)^c_7_m,0))</f>
        <v>182</v>
      </c>
      <c r="AH159" s="61">
        <f>IF(OR(historie[[#This Row],[Tyčka]]&lt;b_8_m,historie[[#This Row],[Tyčka]]=""),0,ROUNDDOWN(a_8_m*(historie[[#This Row],[Tyčka]]-b_8_m)^c_8_m,0))</f>
        <v>0</v>
      </c>
      <c r="AI159" s="61">
        <f>IF(OR(historie[[#This Row],[Oštěp]]&lt;b_9_m,historie[[#This Row],[Oštěp]]=""),0,ROUNDDOWN(a_9_m*(historie[[#This Row],[Oštěp]]-b_9_m)^c_9_m,0))</f>
        <v>186</v>
      </c>
      <c r="AJ159" s="61">
        <f>IF(OR(historie[[#This Row],[1500m]]*24*60*60&gt;b_10_m,historie[[#This Row],[1500m]]=""),0,ROUNDDOWN(a_10_m*(b_10_m-historie[[#This Row],[1500m]]*24*60*60)^c_10_m,0))</f>
        <v>366</v>
      </c>
      <c r="AK15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1694</v>
      </c>
      <c r="AL15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170</v>
      </c>
      <c r="AM159" s="61">
        <f>IF(OR(historie[[#This Row],[Dálka]]&lt;b_2_m,historie[[#This Row],[Dálka]]=""),0,ROUNDDOWN(a_2_m*(ROUND(historie[[#This Row],[Dálka]]*VLOOKUP(historie[[#This Row],[Veteran]],Veteran,3,FALSE),0)-b_2_m)^c_2_m,0))</f>
        <v>211</v>
      </c>
      <c r="AN159" s="61">
        <f>IF(OR(historie[[#This Row],[Koule]]&lt;b_3_m,historie[[#This Row],[Koule]]=""),0,ROUNDDOWN(a_3_m*(FLOOR(historie[[#This Row],[Koule]]*VLOOKUP(historie[[#This Row],[Veteran]],Veteran,4,FALSE),0.01)-b_3_m)^c_3_m,0))</f>
        <v>254</v>
      </c>
      <c r="AO159" s="61">
        <f>IF(OR(historie[[#This Row],[Výška]]&lt;b_4_m,historie[[#This Row],[Výška]]=""),0,ROUNDDOWN(a_4_m*(ROUND(historie[[#This Row],[Výška]]*VLOOKUP(historie[[#This Row],[Veteran]],Veteran,5,FALSE),0)-b_4_m)^c_4_m,0))</f>
        <v>188</v>
      </c>
      <c r="AP15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137</v>
      </c>
      <c r="AQ15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59" s="61">
        <f>IF(OR(historie[[#This Row],[Disk]]&lt;b_7_m,historie[[#This Row],[Disk]]=""),0,ROUNDDOWN(a_7_m*(FLOOR(historie[[#This Row],[Disk]]*VLOOKUP(historie[[#This Row],[Veteran]],Veteran,8,FALSE),0.01)-b_7_m)^c_7_m,0))</f>
        <v>182</v>
      </c>
      <c r="AS15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59" s="61">
        <f>IF(OR(historie[[#This Row],[Oštěp]]&lt;b_9_m,historie[[#This Row],[Oštěp]]=""),0,ROUNDDOWN(a_9_m*(FLOOR(historie[[#This Row],[Oštěp]]*VLOOKUP(historie[[#This Row],[Veteran]],Veteran,10,FALSE),0.01)-b_9_m)^c_9_m,0))</f>
        <v>186</v>
      </c>
      <c r="AU159" s="61">
        <f>IF(OR(historie[[#This Row],[1500m]]*24*60*60&gt;b_10_m,historie[[#This Row],[1500m]]=""),0,ROUNDDOWN(a_10_m*(b_10_m-historie[[#This Row],[1500m]]*VLOOKUP(historie[[#This Row],[Veteran]],Veteran,11,FALSE)*24*60*60)^c_10_m,0))</f>
        <v>366</v>
      </c>
      <c r="AV159" s="80">
        <f t="shared" si="2"/>
        <v>1694</v>
      </c>
      <c r="AW159" s="62">
        <f t="array" ref="AW159">MAX(IF(historie[[Jméno a příjmení]:[Jméno a příjmení]]=A159,historie[[100m_body_v]:[100m_body_v]]))
+MAX(IF(historie[[Jméno a příjmení]:[Jméno a příjmení]]=A159,historie[[dálka_body_v]:[dálka_body_v]]))
+MAX(IF(historie[[Jméno a příjmení]:[Jméno a příjmení]]=A159,historie[[koule_body_v]:[koule_body_v]]))
+MAX(IF(historie[[Jméno a příjmení]:[Jméno a příjmení]]=A159,historie[[výška_body_v]:[výška_body_v]]))
+MAX(IF(historie[[Jméno a příjmení]:[Jméno a příjmení]]=A159,historie[[400m_body_v]:[400m_body_v]]))
+MAX(IF(historie[[Jméno a příjmení]:[Jméno a příjmení]]=A159,historie[[překážky_body_v]:[překážky_body_v]]))
+MAX(IF(historie[[Jméno a příjmení]:[Jméno a příjmení]]=A159,historie[[disk_body_v]:[disk_body_v]]))
+MAX(IF(historie[[Jméno a příjmení]:[Jméno a příjmení]]=A159,historie[[tyčka_body_v]:[tyčka_body_v]]))
+MAX(IF(historie[[Jméno a příjmení]:[Jméno a příjmení]]=A159,historie[[oštěp_body_v]:[oštěp_body_v]]))
+MAX(IF(historie[[Jméno a příjmení]:[Jméno a příjmení]]=A159,historie[[1500m_body_v]:[1500m_body_v]]))</f>
        <v>1694</v>
      </c>
    </row>
    <row r="160" spans="1:49" x14ac:dyDescent="0.2">
      <c r="A160" s="56" t="s">
        <v>128</v>
      </c>
      <c r="B160" s="56">
        <v>1972</v>
      </c>
      <c r="C160" s="57">
        <v>13.93</v>
      </c>
      <c r="D160" s="58">
        <v>279</v>
      </c>
      <c r="E160" s="59">
        <v>452</v>
      </c>
      <c r="F160" s="58">
        <v>294</v>
      </c>
      <c r="G160" s="57">
        <v>8.98</v>
      </c>
      <c r="H160" s="58">
        <v>425</v>
      </c>
      <c r="I160" s="59">
        <v>140</v>
      </c>
      <c r="J160" s="58">
        <v>317</v>
      </c>
      <c r="K160" s="57">
        <v>70.58</v>
      </c>
      <c r="L160" s="58">
        <v>123</v>
      </c>
      <c r="M160" s="57"/>
      <c r="N160" s="58">
        <v>0</v>
      </c>
      <c r="O160" s="57">
        <v>18.899999999999999</v>
      </c>
      <c r="P160" s="58">
        <v>252</v>
      </c>
      <c r="Q160" s="59">
        <v>200</v>
      </c>
      <c r="R160" s="58">
        <v>140</v>
      </c>
      <c r="S160" s="57">
        <v>29.64</v>
      </c>
      <c r="T160" s="58">
        <v>294</v>
      </c>
      <c r="U160" s="60">
        <v>4.7106481481481478E-3</v>
      </c>
      <c r="V160" s="58">
        <v>105</v>
      </c>
      <c r="W160" s="58">
        <v>2229</v>
      </c>
      <c r="X160" s="83">
        <v>2004</v>
      </c>
      <c r="Y160" s="77">
        <f>IF(historie[[#This Row],[Ročník]]&lt;&gt;0,historie[[#This Row],[Rok]]-historie[[#This Row],[Ročník]],"")</f>
        <v>32</v>
      </c>
      <c r="Z160" s="80">
        <f>IF(AND(historie[[#This Row],[Ročník]]&lt;&gt;"",FLOOR(historie[[#This Row],[Rok]]-historie[[#This Row],[Ročník]],5)&gt;=35),FLOOR(historie[[#This Row],[Rok]]-historie[[#This Row],[Ročník]],5),0)</f>
        <v>0</v>
      </c>
      <c r="AA160" s="61">
        <f>IF(OR(historie[[#This Row],[100m]]&gt;b_1_m-k_1_m*měření,historie[[#This Row],[100m]]=""),0,ROUNDDOWN(a_1_m*(b_1_m-k_1_m*měření-historie[[#This Row],[100m]])^c_1_m,0))</f>
        <v>289</v>
      </c>
      <c r="AB160" s="61">
        <f>IF(OR(historie[[#This Row],[Dálka]]&lt;b_2_m,historie[[#This Row],[Dálka]]=""),0,ROUNDDOWN(a_2_m*(historie[[#This Row],[Dálka]]-b_2_m)^c_2_m,0))</f>
        <v>294</v>
      </c>
      <c r="AC160" s="61">
        <f>IF(OR(historie[[#This Row],[Koule]]&lt;b_3_m,historie[[#This Row],[Koule]]=""),0,ROUNDDOWN(a_3_m*(historie[[#This Row],[Koule]]-b_3_m)^c_3_m,0))</f>
        <v>425</v>
      </c>
      <c r="AD160" s="61">
        <f>IF(OR(historie[[#This Row],[Výška]]&lt;b_4_m,historie[[#This Row],[Výška]]=""),0,ROUNDDOWN(a_4_m*(historie[[#This Row],[Výška]]-b_4_m)^c_4_m,0))</f>
        <v>317</v>
      </c>
      <c r="AE160" s="61">
        <f>IF(OR(historie[[#This Row],[400m]]&gt;b_5_m-k_5_m*měření,historie[[#This Row],[400m]]=""),0,ROUNDDOWN(a_5_m*(b_5_m-k_5_m*měření-historie[[#This Row],[400m]])^c_5_m,0))</f>
        <v>123</v>
      </c>
      <c r="AF160" s="61">
        <f>IF(OR(historie[[#This Row],[Překážky]]&gt;b_6_m-k_6_m*měření,historie[[#This Row],[Překážky]]=""),0,ROUNDDOWN(a_6_m*(b_6_m-k_6_m*měření-historie[[#This Row],[Překážky]])^c_6_m,0))</f>
        <v>0</v>
      </c>
      <c r="AG160" s="61">
        <f>IF(OR(historie[[#This Row],[Disk]]&lt;b_7_m,historie[[#This Row],[Disk]]=""),0,ROUNDDOWN(a_7_m*(historie[[#This Row],[Disk]]-b_7_m)^c_7_m,0))</f>
        <v>252</v>
      </c>
      <c r="AH160" s="61">
        <f>IF(OR(historie[[#This Row],[Tyčka]]&lt;b_8_m,historie[[#This Row],[Tyčka]]=""),0,ROUNDDOWN(a_8_m*(historie[[#This Row],[Tyčka]]-b_8_m)^c_8_m,0))</f>
        <v>140</v>
      </c>
      <c r="AI160" s="61">
        <f>IF(OR(historie[[#This Row],[Oštěp]]&lt;b_9_m,historie[[#This Row],[Oštěp]]=""),0,ROUNDDOWN(a_9_m*(historie[[#This Row],[Oštěp]]-b_9_m)^c_9_m,0))</f>
        <v>294</v>
      </c>
      <c r="AJ160" s="61">
        <f>IF(OR(historie[[#This Row],[1500m]]*24*60*60&gt;b_10_m,historie[[#This Row],[1500m]]=""),0,ROUNDDOWN(a_10_m*(b_10_m-historie[[#This Row],[1500m]]*24*60*60)^c_10_m,0))</f>
        <v>105</v>
      </c>
      <c r="AK16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2239</v>
      </c>
      <c r="AL16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289</v>
      </c>
      <c r="AM160" s="61">
        <f>IF(OR(historie[[#This Row],[Dálka]]&lt;b_2_m,historie[[#This Row],[Dálka]]=""),0,ROUNDDOWN(a_2_m*(ROUND(historie[[#This Row],[Dálka]]*VLOOKUP(historie[[#This Row],[Veteran]],Veteran,3,FALSE),0)-b_2_m)^c_2_m,0))</f>
        <v>294</v>
      </c>
      <c r="AN160" s="61">
        <f>IF(OR(historie[[#This Row],[Koule]]&lt;b_3_m,historie[[#This Row],[Koule]]=""),0,ROUNDDOWN(a_3_m*(FLOOR(historie[[#This Row],[Koule]]*VLOOKUP(historie[[#This Row],[Veteran]],Veteran,4,FALSE),0.01)-b_3_m)^c_3_m,0))</f>
        <v>425</v>
      </c>
      <c r="AO160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16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123</v>
      </c>
      <c r="AQ16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60" s="61">
        <f>IF(OR(historie[[#This Row],[Disk]]&lt;b_7_m,historie[[#This Row],[Disk]]=""),0,ROUNDDOWN(a_7_m*(FLOOR(historie[[#This Row],[Disk]]*VLOOKUP(historie[[#This Row],[Veteran]],Veteran,8,FALSE),0.01)-b_7_m)^c_7_m,0))</f>
        <v>252</v>
      </c>
      <c r="AS160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160" s="61">
        <f>IF(OR(historie[[#This Row],[Oštěp]]&lt;b_9_m,historie[[#This Row],[Oštěp]]=""),0,ROUNDDOWN(a_9_m*(FLOOR(historie[[#This Row],[Oštěp]]*VLOOKUP(historie[[#This Row],[Veteran]],Veteran,10,FALSE),0.01)-b_9_m)^c_9_m,0))</f>
        <v>294</v>
      </c>
      <c r="AU160" s="61">
        <f>IF(OR(historie[[#This Row],[1500m]]*24*60*60&gt;b_10_m,historie[[#This Row],[1500m]]=""),0,ROUNDDOWN(a_10_m*(b_10_m-historie[[#This Row],[1500m]]*VLOOKUP(historie[[#This Row],[Veteran]],Veteran,11,FALSE)*24*60*60)^c_10_m,0))</f>
        <v>105</v>
      </c>
      <c r="AV160" s="80">
        <f t="shared" si="2"/>
        <v>2239</v>
      </c>
      <c r="AW160" s="62">
        <f t="array" ref="AW160">MAX(IF(historie[[Jméno a příjmení]:[Jméno a příjmení]]=A160,historie[[100m_body_v]:[100m_body_v]]))
+MAX(IF(historie[[Jméno a příjmení]:[Jméno a příjmení]]=A160,historie[[dálka_body_v]:[dálka_body_v]]))
+MAX(IF(historie[[Jméno a příjmení]:[Jméno a příjmení]]=A160,historie[[koule_body_v]:[koule_body_v]]))
+MAX(IF(historie[[Jméno a příjmení]:[Jméno a příjmení]]=A160,historie[[výška_body_v]:[výška_body_v]]))
+MAX(IF(historie[[Jméno a příjmení]:[Jméno a příjmení]]=A160,historie[[400m_body_v]:[400m_body_v]]))
+MAX(IF(historie[[Jméno a příjmení]:[Jméno a příjmení]]=A160,historie[[překážky_body_v]:[překážky_body_v]]))
+MAX(IF(historie[[Jméno a příjmení]:[Jméno a příjmení]]=A160,historie[[disk_body_v]:[disk_body_v]]))
+MAX(IF(historie[[Jméno a příjmení]:[Jméno a příjmení]]=A160,historie[[tyčka_body_v]:[tyčka_body_v]]))
+MAX(IF(historie[[Jméno a příjmení]:[Jméno a příjmení]]=A160,historie[[oštěp_body_v]:[oštěp_body_v]]))
+MAX(IF(historie[[Jméno a příjmení]:[Jméno a příjmení]]=A160,historie[[1500m_body_v]:[1500m_body_v]]))</f>
        <v>2239</v>
      </c>
    </row>
    <row r="161" spans="1:49" x14ac:dyDescent="0.2">
      <c r="A161" s="56" t="s">
        <v>128</v>
      </c>
      <c r="B161" s="56">
        <v>1972</v>
      </c>
      <c r="C161" s="57">
        <v>14.09</v>
      </c>
      <c r="D161" s="58">
        <v>267</v>
      </c>
      <c r="E161" s="59">
        <v>447</v>
      </c>
      <c r="F161" s="58">
        <v>285</v>
      </c>
      <c r="G161" s="57">
        <v>8.7899999999999991</v>
      </c>
      <c r="H161" s="58">
        <v>413</v>
      </c>
      <c r="I161" s="59">
        <v>130</v>
      </c>
      <c r="J161" s="58">
        <v>250</v>
      </c>
      <c r="K161" s="57">
        <v>70.900000000000006</v>
      </c>
      <c r="L161" s="58">
        <v>118</v>
      </c>
      <c r="M161" s="57"/>
      <c r="N161" s="58">
        <v>0</v>
      </c>
      <c r="O161" s="57">
        <v>17.690000000000001</v>
      </c>
      <c r="P161" s="58">
        <v>229</v>
      </c>
      <c r="Q161" s="59">
        <v>150</v>
      </c>
      <c r="R161" s="58">
        <v>54</v>
      </c>
      <c r="S161" s="57">
        <v>26.68</v>
      </c>
      <c r="T161" s="58">
        <v>253</v>
      </c>
      <c r="U161" s="60">
        <v>4.7337962962962958E-3</v>
      </c>
      <c r="V161" s="58">
        <v>100</v>
      </c>
      <c r="W161" s="58">
        <v>1969</v>
      </c>
      <c r="X161" s="83">
        <v>2003</v>
      </c>
      <c r="Y161" s="77">
        <f>IF(historie[[#This Row],[Ročník]]&lt;&gt;0,historie[[#This Row],[Rok]]-historie[[#This Row],[Ročník]],"")</f>
        <v>31</v>
      </c>
      <c r="Z161" s="80">
        <f>IF(AND(historie[[#This Row],[Ročník]]&lt;&gt;"",FLOOR(historie[[#This Row],[Rok]]-historie[[#This Row],[Ročník]],5)&gt;=35),FLOOR(historie[[#This Row],[Rok]]-historie[[#This Row],[Ročník]],5),0)</f>
        <v>0</v>
      </c>
      <c r="AA161" s="61">
        <f>IF(OR(historie[[#This Row],[100m]]&gt;b_1_m-k_1_m*měření,historie[[#This Row],[100m]]=""),0,ROUNDDOWN(a_1_m*(b_1_m-k_1_m*měření-historie[[#This Row],[100m]])^c_1_m,0))</f>
        <v>267</v>
      </c>
      <c r="AB161" s="61">
        <f>IF(OR(historie[[#This Row],[Dálka]]&lt;b_2_m,historie[[#This Row],[Dálka]]=""),0,ROUNDDOWN(a_2_m*(historie[[#This Row],[Dálka]]-b_2_m)^c_2_m,0))</f>
        <v>285</v>
      </c>
      <c r="AC161" s="61">
        <f>IF(OR(historie[[#This Row],[Koule]]&lt;b_3_m,historie[[#This Row],[Koule]]=""),0,ROUNDDOWN(a_3_m*(historie[[#This Row],[Koule]]-b_3_m)^c_3_m,0))</f>
        <v>413</v>
      </c>
      <c r="AD161" s="61">
        <f>IF(OR(historie[[#This Row],[Výška]]&lt;b_4_m,historie[[#This Row],[Výška]]=""),0,ROUNDDOWN(a_4_m*(historie[[#This Row],[Výška]]-b_4_m)^c_4_m,0))</f>
        <v>250</v>
      </c>
      <c r="AE161" s="61">
        <f>IF(OR(historie[[#This Row],[400m]]&gt;b_5_m-k_5_m*měření,historie[[#This Row],[400m]]=""),0,ROUNDDOWN(a_5_m*(b_5_m-k_5_m*měření-historie[[#This Row],[400m]])^c_5_m,0))</f>
        <v>117</v>
      </c>
      <c r="AF161" s="61">
        <f>IF(OR(historie[[#This Row],[Překážky]]&gt;b_6_m-k_6_m*měření,historie[[#This Row],[Překážky]]=""),0,ROUNDDOWN(a_6_m*(b_6_m-k_6_m*měření-historie[[#This Row],[Překážky]])^c_6_m,0))</f>
        <v>0</v>
      </c>
      <c r="AG161" s="61">
        <f>IF(OR(historie[[#This Row],[Disk]]&lt;b_7_m,historie[[#This Row],[Disk]]=""),0,ROUNDDOWN(a_7_m*(historie[[#This Row],[Disk]]-b_7_m)^c_7_m,0))</f>
        <v>229</v>
      </c>
      <c r="AH161" s="61">
        <f>IF(OR(historie[[#This Row],[Tyčka]]&lt;b_8_m,historie[[#This Row],[Tyčka]]=""),0,ROUNDDOWN(a_8_m*(historie[[#This Row],[Tyčka]]-b_8_m)^c_8_m,0))</f>
        <v>54</v>
      </c>
      <c r="AI161" s="61">
        <f>IF(OR(historie[[#This Row],[Oštěp]]&lt;b_9_m,historie[[#This Row],[Oštěp]]=""),0,ROUNDDOWN(a_9_m*(historie[[#This Row],[Oštěp]]-b_9_m)^c_9_m,0))</f>
        <v>253</v>
      </c>
      <c r="AJ161" s="61">
        <f>IF(OR(historie[[#This Row],[1500m]]*24*60*60&gt;b_10_m,historie[[#This Row],[1500m]]=""),0,ROUNDDOWN(a_10_m*(b_10_m-historie[[#This Row],[1500m]]*24*60*60)^c_10_m,0))</f>
        <v>100</v>
      </c>
      <c r="AK16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1968</v>
      </c>
      <c r="AL16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267</v>
      </c>
      <c r="AM161" s="61">
        <f>IF(OR(historie[[#This Row],[Dálka]]&lt;b_2_m,historie[[#This Row],[Dálka]]=""),0,ROUNDDOWN(a_2_m*(ROUND(historie[[#This Row],[Dálka]]*VLOOKUP(historie[[#This Row],[Veteran]],Veteran,3,FALSE),0)-b_2_m)^c_2_m,0))</f>
        <v>285</v>
      </c>
      <c r="AN161" s="61">
        <f>IF(OR(historie[[#This Row],[Koule]]&lt;b_3_m,historie[[#This Row],[Koule]]=""),0,ROUNDDOWN(a_3_m*(FLOOR(historie[[#This Row],[Koule]]*VLOOKUP(historie[[#This Row],[Veteran]],Veteran,4,FALSE),0.01)-b_3_m)^c_3_m,0))</f>
        <v>413</v>
      </c>
      <c r="AO161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16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117</v>
      </c>
      <c r="AQ16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61" s="61">
        <f>IF(OR(historie[[#This Row],[Disk]]&lt;b_7_m,historie[[#This Row],[Disk]]=""),0,ROUNDDOWN(a_7_m*(FLOOR(historie[[#This Row],[Disk]]*VLOOKUP(historie[[#This Row],[Veteran]],Veteran,8,FALSE),0.01)-b_7_m)^c_7_m,0))</f>
        <v>229</v>
      </c>
      <c r="AS161" s="61">
        <f>IF(OR(historie[[#This Row],[Tyčka]]&lt;b_8_m,historie[[#This Row],[Tyčka]]=""),0,ROUNDDOWN(a_8_m*(ROUND(historie[[#This Row],[Tyčka]]*VLOOKUP(historie[[#This Row],[Veteran]],Veteran,9,FALSE),0)-b_8_m)^c_8_m,0))</f>
        <v>54</v>
      </c>
      <c r="AT161" s="61">
        <f>IF(OR(historie[[#This Row],[Oštěp]]&lt;b_9_m,historie[[#This Row],[Oštěp]]=""),0,ROUNDDOWN(a_9_m*(FLOOR(historie[[#This Row],[Oštěp]]*VLOOKUP(historie[[#This Row],[Veteran]],Veteran,10,FALSE),0.01)-b_9_m)^c_9_m,0))</f>
        <v>253</v>
      </c>
      <c r="AU161" s="61">
        <f>IF(OR(historie[[#This Row],[1500m]]*24*60*60&gt;b_10_m,historie[[#This Row],[1500m]]=""),0,ROUNDDOWN(a_10_m*(b_10_m-historie[[#This Row],[1500m]]*VLOOKUP(historie[[#This Row],[Veteran]],Veteran,11,FALSE)*24*60*60)^c_10_m,0))</f>
        <v>100</v>
      </c>
      <c r="AV161" s="80">
        <f t="shared" si="2"/>
        <v>1968</v>
      </c>
      <c r="AW161" s="62">
        <f t="array" ref="AW161">MAX(IF(historie[[Jméno a příjmení]:[Jméno a příjmení]]=A161,historie[[100m_body_v]:[100m_body_v]]))
+MAX(IF(historie[[Jméno a příjmení]:[Jméno a příjmení]]=A161,historie[[dálka_body_v]:[dálka_body_v]]))
+MAX(IF(historie[[Jméno a příjmení]:[Jméno a příjmení]]=A161,historie[[koule_body_v]:[koule_body_v]]))
+MAX(IF(historie[[Jméno a příjmení]:[Jméno a příjmení]]=A161,historie[[výška_body_v]:[výška_body_v]]))
+MAX(IF(historie[[Jméno a příjmení]:[Jméno a příjmení]]=A161,historie[[400m_body_v]:[400m_body_v]]))
+MAX(IF(historie[[Jméno a příjmení]:[Jméno a příjmení]]=A161,historie[[překážky_body_v]:[překážky_body_v]]))
+MAX(IF(historie[[Jméno a příjmení]:[Jméno a příjmení]]=A161,historie[[disk_body_v]:[disk_body_v]]))
+MAX(IF(historie[[Jméno a příjmení]:[Jméno a příjmení]]=A161,historie[[tyčka_body_v]:[tyčka_body_v]]))
+MAX(IF(historie[[Jméno a příjmení]:[Jméno a příjmení]]=A161,historie[[oštěp_body_v]:[oštěp_body_v]]))
+MAX(IF(historie[[Jméno a příjmení]:[Jméno a příjmení]]=A161,historie[[1500m_body_v]:[1500m_body_v]]))</f>
        <v>2239</v>
      </c>
    </row>
    <row r="162" spans="1:49" x14ac:dyDescent="0.2">
      <c r="A162" s="56" t="s">
        <v>52</v>
      </c>
      <c r="B162" s="56">
        <v>1975</v>
      </c>
      <c r="C162" s="57">
        <v>13.94</v>
      </c>
      <c r="D162" s="58">
        <v>287</v>
      </c>
      <c r="E162" s="59">
        <v>422</v>
      </c>
      <c r="F162" s="58">
        <v>242</v>
      </c>
      <c r="G162" s="57">
        <v>8.5</v>
      </c>
      <c r="H162" s="58">
        <v>396</v>
      </c>
      <c r="I162" s="63">
        <v>135</v>
      </c>
      <c r="J162" s="58">
        <v>283</v>
      </c>
      <c r="K162" s="57">
        <v>72.099999999999994</v>
      </c>
      <c r="L162" s="58">
        <v>95</v>
      </c>
      <c r="M162" s="57">
        <v>24.59</v>
      </c>
      <c r="N162" s="58">
        <v>69</v>
      </c>
      <c r="O162" s="57">
        <v>21.7</v>
      </c>
      <c r="P162" s="58">
        <v>304</v>
      </c>
      <c r="Q162" s="63"/>
      <c r="R162" s="58">
        <v>0</v>
      </c>
      <c r="S162" s="57">
        <v>29.16</v>
      </c>
      <c r="T162" s="58">
        <v>287</v>
      </c>
      <c r="U162" s="60">
        <v>4.3055555555555555E-3</v>
      </c>
      <c r="V162" s="58">
        <v>217</v>
      </c>
      <c r="W162" s="58">
        <v>2180</v>
      </c>
      <c r="X162" s="83">
        <v>2009</v>
      </c>
      <c r="Y162" s="77">
        <f>IF(historie[[#This Row],[Ročník]]&lt;&gt;0,historie[[#This Row],[Rok]]-historie[[#This Row],[Ročník]],"")</f>
        <v>34</v>
      </c>
      <c r="Z162" s="80">
        <f>IF(AND(historie[[#This Row],[Ročník]]&lt;&gt;"",FLOOR(historie[[#This Row],[Rok]]-historie[[#This Row],[Ročník]],5)&gt;=35),FLOOR(historie[[#This Row],[Rok]]-historie[[#This Row],[Ročník]],5),0)</f>
        <v>0</v>
      </c>
      <c r="AA162" s="61">
        <f>IF(OR(historie[[#This Row],[100m]]&gt;b_1_m-k_1_m*měření,historie[[#This Row],[100m]]=""),0,ROUNDDOWN(a_1_m*(b_1_m-k_1_m*měření-historie[[#This Row],[100m]])^c_1_m,0))</f>
        <v>287</v>
      </c>
      <c r="AB162" s="61">
        <f>IF(OR(historie[[#This Row],[Dálka]]&lt;b_2_m,historie[[#This Row],[Dálka]]=""),0,ROUNDDOWN(a_2_m*(historie[[#This Row],[Dálka]]-b_2_m)^c_2_m,0))</f>
        <v>242</v>
      </c>
      <c r="AC162" s="61">
        <f>IF(OR(historie[[#This Row],[Koule]]&lt;b_3_m,historie[[#This Row],[Koule]]=""),0,ROUNDDOWN(a_3_m*(historie[[#This Row],[Koule]]-b_3_m)^c_3_m,0))</f>
        <v>396</v>
      </c>
      <c r="AD162" s="61">
        <f>IF(OR(historie[[#This Row],[Výška]]&lt;b_4_m,historie[[#This Row],[Výška]]=""),0,ROUNDDOWN(a_4_m*(historie[[#This Row],[Výška]]-b_4_m)^c_4_m,0))</f>
        <v>283</v>
      </c>
      <c r="AE162" s="61">
        <f>IF(OR(historie[[#This Row],[400m]]&gt;b_5_m-k_5_m*měření,historie[[#This Row],[400m]]=""),0,ROUNDDOWN(a_5_m*(b_5_m-k_5_m*měření-historie[[#This Row],[400m]])^c_5_m,0))</f>
        <v>95</v>
      </c>
      <c r="AF162" s="61">
        <f>IF(OR(historie[[#This Row],[Překážky]]&gt;b_6_m-k_6_m*měření,historie[[#This Row],[Překážky]]=""),0,ROUNDDOWN(a_6_m*(b_6_m-k_6_m*měření-historie[[#This Row],[Překážky]])^c_6_m,0))</f>
        <v>69</v>
      </c>
      <c r="AG162" s="61">
        <f>IF(OR(historie[[#This Row],[Disk]]&lt;b_7_m,historie[[#This Row],[Disk]]=""),0,ROUNDDOWN(a_7_m*(historie[[#This Row],[Disk]]-b_7_m)^c_7_m,0))</f>
        <v>304</v>
      </c>
      <c r="AH162" s="61">
        <f>IF(OR(historie[[#This Row],[Tyčka]]&lt;b_8_m,historie[[#This Row],[Tyčka]]=""),0,ROUNDDOWN(a_8_m*(historie[[#This Row],[Tyčka]]-b_8_m)^c_8_m,0))</f>
        <v>0</v>
      </c>
      <c r="AI162" s="61">
        <f>IF(OR(historie[[#This Row],[Oštěp]]&lt;b_9_m,historie[[#This Row],[Oštěp]]=""),0,ROUNDDOWN(a_9_m*(historie[[#This Row],[Oštěp]]-b_9_m)^c_9_m,0))</f>
        <v>287</v>
      </c>
      <c r="AJ162" s="61">
        <f>IF(OR(historie[[#This Row],[1500m]]*24*60*60&gt;b_10_m,historie[[#This Row],[1500m]]=""),0,ROUNDDOWN(a_10_m*(b_10_m-historie[[#This Row],[1500m]]*24*60*60)^c_10_m,0))</f>
        <v>217</v>
      </c>
      <c r="AK16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2180</v>
      </c>
      <c r="AL16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287</v>
      </c>
      <c r="AM162" s="61">
        <f>IF(OR(historie[[#This Row],[Dálka]]&lt;b_2_m,historie[[#This Row],[Dálka]]=""),0,ROUNDDOWN(a_2_m*(ROUND(historie[[#This Row],[Dálka]]*VLOOKUP(historie[[#This Row],[Veteran]],Veteran,3,FALSE),0)-b_2_m)^c_2_m,0))</f>
        <v>242</v>
      </c>
      <c r="AN162" s="61">
        <f>IF(OR(historie[[#This Row],[Koule]]&lt;b_3_m,historie[[#This Row],[Koule]]=""),0,ROUNDDOWN(a_3_m*(FLOOR(historie[[#This Row],[Koule]]*VLOOKUP(historie[[#This Row],[Veteran]],Veteran,4,FALSE),0.01)-b_3_m)^c_3_m,0))</f>
        <v>396</v>
      </c>
      <c r="AO162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6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95</v>
      </c>
      <c r="AQ16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69</v>
      </c>
      <c r="AR162" s="61">
        <f>IF(OR(historie[[#This Row],[Disk]]&lt;b_7_m,historie[[#This Row],[Disk]]=""),0,ROUNDDOWN(a_7_m*(FLOOR(historie[[#This Row],[Disk]]*VLOOKUP(historie[[#This Row],[Veteran]],Veteran,8,FALSE),0.01)-b_7_m)^c_7_m,0))</f>
        <v>304</v>
      </c>
      <c r="AS162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62" s="61">
        <f>IF(OR(historie[[#This Row],[Oštěp]]&lt;b_9_m,historie[[#This Row],[Oštěp]]=""),0,ROUNDDOWN(a_9_m*(FLOOR(historie[[#This Row],[Oštěp]]*VLOOKUP(historie[[#This Row],[Veteran]],Veteran,10,FALSE),0.01)-b_9_m)^c_9_m,0))</f>
        <v>287</v>
      </c>
      <c r="AU162" s="61">
        <f>IF(OR(historie[[#This Row],[1500m]]*24*60*60&gt;b_10_m,historie[[#This Row],[1500m]]=""),0,ROUNDDOWN(a_10_m*(b_10_m-historie[[#This Row],[1500m]]*VLOOKUP(historie[[#This Row],[Veteran]],Veteran,11,FALSE)*24*60*60)^c_10_m,0))</f>
        <v>217</v>
      </c>
      <c r="AV162" s="80">
        <f t="shared" si="2"/>
        <v>2180</v>
      </c>
      <c r="AW162" s="62">
        <f t="array" ref="AW162">MAX(IF(historie[[Jméno a příjmení]:[Jméno a příjmení]]=A162,historie[[100m_body_v]:[100m_body_v]]))
+MAX(IF(historie[[Jméno a příjmení]:[Jméno a příjmení]]=A162,historie[[dálka_body_v]:[dálka_body_v]]))
+MAX(IF(historie[[Jméno a příjmení]:[Jméno a příjmení]]=A162,historie[[koule_body_v]:[koule_body_v]]))
+MAX(IF(historie[[Jméno a příjmení]:[Jméno a příjmení]]=A162,historie[[výška_body_v]:[výška_body_v]]))
+MAX(IF(historie[[Jméno a příjmení]:[Jméno a příjmení]]=A162,historie[[400m_body_v]:[400m_body_v]]))
+MAX(IF(historie[[Jméno a příjmení]:[Jméno a příjmení]]=A162,historie[[překážky_body_v]:[překážky_body_v]]))
+MAX(IF(historie[[Jméno a příjmení]:[Jméno a příjmení]]=A162,historie[[disk_body_v]:[disk_body_v]]))
+MAX(IF(historie[[Jméno a příjmení]:[Jméno a příjmení]]=A162,historie[[tyčka_body_v]:[tyčka_body_v]]))
+MAX(IF(historie[[Jméno a příjmení]:[Jméno a příjmení]]=A162,historie[[oštěp_body_v]:[oštěp_body_v]]))
+MAX(IF(historie[[Jméno a příjmení]:[Jméno a příjmení]]=A162,historie[[1500m_body_v]:[1500m_body_v]]))</f>
        <v>2331</v>
      </c>
    </row>
    <row r="163" spans="1:49" x14ac:dyDescent="0.2">
      <c r="A163" s="56" t="s">
        <v>52</v>
      </c>
      <c r="B163" s="56">
        <v>1975</v>
      </c>
      <c r="C163" s="57">
        <v>14.1</v>
      </c>
      <c r="D163" s="58">
        <v>266</v>
      </c>
      <c r="E163" s="59">
        <v>464</v>
      </c>
      <c r="F163" s="58">
        <v>315</v>
      </c>
      <c r="G163" s="57">
        <v>8.4700000000000006</v>
      </c>
      <c r="H163" s="58">
        <v>394</v>
      </c>
      <c r="I163" s="63">
        <v>135</v>
      </c>
      <c r="J163" s="58">
        <v>283</v>
      </c>
      <c r="K163" s="57">
        <v>70.03</v>
      </c>
      <c r="L163" s="58">
        <v>134</v>
      </c>
      <c r="M163" s="57">
        <v>26.31</v>
      </c>
      <c r="N163" s="58">
        <v>20</v>
      </c>
      <c r="O163" s="57">
        <v>17.899999999999999</v>
      </c>
      <c r="P163" s="58">
        <v>233</v>
      </c>
      <c r="Q163" s="63"/>
      <c r="R163" s="58">
        <v>0</v>
      </c>
      <c r="S163" s="57">
        <v>27.92</v>
      </c>
      <c r="T163" s="58">
        <v>270</v>
      </c>
      <c r="U163" s="60">
        <v>4.1898148148148146E-3</v>
      </c>
      <c r="V163" s="58">
        <v>258</v>
      </c>
      <c r="W163" s="58">
        <v>2173</v>
      </c>
      <c r="X163" s="83">
        <v>2008</v>
      </c>
      <c r="Y163" s="77">
        <f>IF(historie[[#This Row],[Ročník]]&lt;&gt;0,historie[[#This Row],[Rok]]-historie[[#This Row],[Ročník]],"")</f>
        <v>33</v>
      </c>
      <c r="Z163" s="80">
        <f>IF(AND(historie[[#This Row],[Ročník]]&lt;&gt;"",FLOOR(historie[[#This Row],[Rok]]-historie[[#This Row],[Ročník]],5)&gt;=35),FLOOR(historie[[#This Row],[Rok]]-historie[[#This Row],[Ročník]],5),0)</f>
        <v>0</v>
      </c>
      <c r="AA163" s="61">
        <f>IF(OR(historie[[#This Row],[100m]]&gt;b_1_m-k_1_m*měření,historie[[#This Row],[100m]]=""),0,ROUNDDOWN(a_1_m*(b_1_m-k_1_m*měření-historie[[#This Row],[100m]])^c_1_m,0))</f>
        <v>266</v>
      </c>
      <c r="AB163" s="61">
        <f>IF(OR(historie[[#This Row],[Dálka]]&lt;b_2_m,historie[[#This Row],[Dálka]]=""),0,ROUNDDOWN(a_2_m*(historie[[#This Row],[Dálka]]-b_2_m)^c_2_m,0))</f>
        <v>315</v>
      </c>
      <c r="AC163" s="61">
        <f>IF(OR(historie[[#This Row],[Koule]]&lt;b_3_m,historie[[#This Row],[Koule]]=""),0,ROUNDDOWN(a_3_m*(historie[[#This Row],[Koule]]-b_3_m)^c_3_m,0))</f>
        <v>394</v>
      </c>
      <c r="AD163" s="61">
        <f>IF(OR(historie[[#This Row],[Výška]]&lt;b_4_m,historie[[#This Row],[Výška]]=""),0,ROUNDDOWN(a_4_m*(historie[[#This Row],[Výška]]-b_4_m)^c_4_m,0))</f>
        <v>283</v>
      </c>
      <c r="AE163" s="61">
        <f>IF(OR(historie[[#This Row],[400m]]&gt;b_5_m-k_5_m*měření,historie[[#This Row],[400m]]=""),0,ROUNDDOWN(a_5_m*(b_5_m-k_5_m*měření-historie[[#This Row],[400m]])^c_5_m,0))</f>
        <v>134</v>
      </c>
      <c r="AF163" s="61">
        <f>IF(OR(historie[[#This Row],[Překážky]]&gt;b_6_m-k_6_m*měření,historie[[#This Row],[Překážky]]=""),0,ROUNDDOWN(a_6_m*(b_6_m-k_6_m*měření-historie[[#This Row],[Překážky]])^c_6_m,0))</f>
        <v>20</v>
      </c>
      <c r="AG163" s="61">
        <f>IF(OR(historie[[#This Row],[Disk]]&lt;b_7_m,historie[[#This Row],[Disk]]=""),0,ROUNDDOWN(a_7_m*(historie[[#This Row],[Disk]]-b_7_m)^c_7_m,0))</f>
        <v>233</v>
      </c>
      <c r="AH163" s="61">
        <f>IF(OR(historie[[#This Row],[Tyčka]]&lt;b_8_m,historie[[#This Row],[Tyčka]]=""),0,ROUNDDOWN(a_8_m*(historie[[#This Row],[Tyčka]]-b_8_m)^c_8_m,0))</f>
        <v>0</v>
      </c>
      <c r="AI163" s="61">
        <f>IF(OR(historie[[#This Row],[Oštěp]]&lt;b_9_m,historie[[#This Row],[Oštěp]]=""),0,ROUNDDOWN(a_9_m*(historie[[#This Row],[Oštěp]]-b_9_m)^c_9_m,0))</f>
        <v>270</v>
      </c>
      <c r="AJ163" s="61">
        <f>IF(OR(historie[[#This Row],[1500m]]*24*60*60&gt;b_10_m,historie[[#This Row],[1500m]]=""),0,ROUNDDOWN(a_10_m*(b_10_m-historie[[#This Row],[1500m]]*24*60*60)^c_10_m,0))</f>
        <v>256</v>
      </c>
      <c r="AK16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2171</v>
      </c>
      <c r="AL16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266</v>
      </c>
      <c r="AM163" s="61">
        <f>IF(OR(historie[[#This Row],[Dálka]]&lt;b_2_m,historie[[#This Row],[Dálka]]=""),0,ROUNDDOWN(a_2_m*(ROUND(historie[[#This Row],[Dálka]]*VLOOKUP(historie[[#This Row],[Veteran]],Veteran,3,FALSE),0)-b_2_m)^c_2_m,0))</f>
        <v>315</v>
      </c>
      <c r="AN163" s="61">
        <f>IF(OR(historie[[#This Row],[Koule]]&lt;b_3_m,historie[[#This Row],[Koule]]=""),0,ROUNDDOWN(a_3_m*(FLOOR(historie[[#This Row],[Koule]]*VLOOKUP(historie[[#This Row],[Veteran]],Veteran,4,FALSE),0.01)-b_3_m)^c_3_m,0))</f>
        <v>394</v>
      </c>
      <c r="AO163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6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134</v>
      </c>
      <c r="AQ16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20</v>
      </c>
      <c r="AR163" s="61">
        <f>IF(OR(historie[[#This Row],[Disk]]&lt;b_7_m,historie[[#This Row],[Disk]]=""),0,ROUNDDOWN(a_7_m*(FLOOR(historie[[#This Row],[Disk]]*VLOOKUP(historie[[#This Row],[Veteran]],Veteran,8,FALSE),0.01)-b_7_m)^c_7_m,0))</f>
        <v>233</v>
      </c>
      <c r="AS163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63" s="61">
        <f>IF(OR(historie[[#This Row],[Oštěp]]&lt;b_9_m,historie[[#This Row],[Oštěp]]=""),0,ROUNDDOWN(a_9_m*(FLOOR(historie[[#This Row],[Oštěp]]*VLOOKUP(historie[[#This Row],[Veteran]],Veteran,10,FALSE),0.01)-b_9_m)^c_9_m,0))</f>
        <v>270</v>
      </c>
      <c r="AU163" s="61">
        <f>IF(OR(historie[[#This Row],[1500m]]*24*60*60&gt;b_10_m,historie[[#This Row],[1500m]]=""),0,ROUNDDOWN(a_10_m*(b_10_m-historie[[#This Row],[1500m]]*VLOOKUP(historie[[#This Row],[Veteran]],Veteran,11,FALSE)*24*60*60)^c_10_m,0))</f>
        <v>256</v>
      </c>
      <c r="AV163" s="80">
        <f t="shared" si="2"/>
        <v>2171</v>
      </c>
      <c r="AW163" s="62">
        <f t="array" ref="AW163">MAX(IF(historie[[Jméno a příjmení]:[Jméno a příjmení]]=A163,historie[[100m_body_v]:[100m_body_v]]))
+MAX(IF(historie[[Jméno a příjmení]:[Jméno a příjmení]]=A163,historie[[dálka_body_v]:[dálka_body_v]]))
+MAX(IF(historie[[Jméno a příjmení]:[Jméno a příjmení]]=A163,historie[[koule_body_v]:[koule_body_v]]))
+MAX(IF(historie[[Jméno a příjmení]:[Jméno a příjmení]]=A163,historie[[výška_body_v]:[výška_body_v]]))
+MAX(IF(historie[[Jméno a příjmení]:[Jméno a příjmení]]=A163,historie[[400m_body_v]:[400m_body_v]]))
+MAX(IF(historie[[Jméno a příjmení]:[Jméno a příjmení]]=A163,historie[[překážky_body_v]:[překážky_body_v]]))
+MAX(IF(historie[[Jméno a příjmení]:[Jméno a příjmení]]=A163,historie[[disk_body_v]:[disk_body_v]]))
+MAX(IF(historie[[Jméno a příjmení]:[Jméno a příjmení]]=A163,historie[[tyčka_body_v]:[tyčka_body_v]]))
+MAX(IF(historie[[Jméno a příjmení]:[Jméno a příjmení]]=A163,historie[[oštěp_body_v]:[oštěp_body_v]]))
+MAX(IF(historie[[Jméno a příjmení]:[Jméno a příjmení]]=A163,historie[[1500m_body_v]:[1500m_body_v]]))</f>
        <v>2331</v>
      </c>
    </row>
    <row r="164" spans="1:49" x14ac:dyDescent="0.2">
      <c r="A164" s="56" t="s">
        <v>120</v>
      </c>
      <c r="B164" s="56"/>
      <c r="C164" s="57">
        <v>14.9</v>
      </c>
      <c r="D164" s="58">
        <v>170</v>
      </c>
      <c r="E164" s="59">
        <v>362</v>
      </c>
      <c r="F164" s="58">
        <v>147</v>
      </c>
      <c r="G164" s="57">
        <v>6.04</v>
      </c>
      <c r="H164" s="58">
        <v>251</v>
      </c>
      <c r="I164" s="59">
        <v>110</v>
      </c>
      <c r="J164" s="58">
        <v>131</v>
      </c>
      <c r="K164" s="57">
        <v>68.599999999999994</v>
      </c>
      <c r="L164" s="58">
        <v>165</v>
      </c>
      <c r="M164" s="57"/>
      <c r="N164" s="58">
        <v>0</v>
      </c>
      <c r="O164" s="57">
        <v>14.15</v>
      </c>
      <c r="P164" s="58">
        <v>165</v>
      </c>
      <c r="Q164" s="59">
        <v>180</v>
      </c>
      <c r="R164" s="58">
        <v>103</v>
      </c>
      <c r="S164" s="57"/>
      <c r="T164" s="58">
        <v>0</v>
      </c>
      <c r="U164" s="60"/>
      <c r="V164" s="58">
        <v>0</v>
      </c>
      <c r="W164" s="58">
        <v>1132</v>
      </c>
      <c r="X164" s="83">
        <v>2002</v>
      </c>
      <c r="Y164" s="77" t="str">
        <f>IF(historie[[#This Row],[Ročník]]&lt;&gt;0,historie[[#This Row],[Rok]]-historie[[#This Row],[Ročník]],"")</f>
        <v/>
      </c>
      <c r="Z164" s="80">
        <f>IF(AND(historie[[#This Row],[Ročník]]&lt;&gt;"",FLOOR(historie[[#This Row],[Rok]]-historie[[#This Row],[Ročník]],5)&gt;=35),FLOOR(historie[[#This Row],[Rok]]-historie[[#This Row],[Ročník]],5),0)</f>
        <v>0</v>
      </c>
      <c r="AA164" s="61">
        <f>IF(OR(historie[[#This Row],[100m]]&gt;b_1_m-k_1_m*měření,historie[[#This Row],[100m]]=""),0,ROUNDDOWN(a_1_m*(b_1_m-k_1_m*měření-historie[[#This Row],[100m]])^c_1_m,0))</f>
        <v>170</v>
      </c>
      <c r="AB164" s="61">
        <f>IF(OR(historie[[#This Row],[Dálka]]&lt;b_2_m,historie[[#This Row],[Dálka]]=""),0,ROUNDDOWN(a_2_m*(historie[[#This Row],[Dálka]]-b_2_m)^c_2_m,0))</f>
        <v>147</v>
      </c>
      <c r="AC164" s="61">
        <f>IF(OR(historie[[#This Row],[Koule]]&lt;b_3_m,historie[[#This Row],[Koule]]=""),0,ROUNDDOWN(a_3_m*(historie[[#This Row],[Koule]]-b_3_m)^c_3_m,0))</f>
        <v>251</v>
      </c>
      <c r="AD164" s="61">
        <f>IF(OR(historie[[#This Row],[Výška]]&lt;b_4_m,historie[[#This Row],[Výška]]=""),0,ROUNDDOWN(a_4_m*(historie[[#This Row],[Výška]]-b_4_m)^c_4_m,0))</f>
        <v>131</v>
      </c>
      <c r="AE164" s="61">
        <f>IF(OR(historie[[#This Row],[400m]]&gt;b_5_m-k_5_m*měření,historie[[#This Row],[400m]]=""),0,ROUNDDOWN(a_5_m*(b_5_m-k_5_m*měření-historie[[#This Row],[400m]])^c_5_m,0))</f>
        <v>165</v>
      </c>
      <c r="AF164" s="61">
        <f>IF(OR(historie[[#This Row],[Překážky]]&gt;b_6_m-k_6_m*měření,historie[[#This Row],[Překážky]]=""),0,ROUNDDOWN(a_6_m*(b_6_m-k_6_m*měření-historie[[#This Row],[Překážky]])^c_6_m,0))</f>
        <v>0</v>
      </c>
      <c r="AG164" s="61">
        <f>IF(OR(historie[[#This Row],[Disk]]&lt;b_7_m,historie[[#This Row],[Disk]]=""),0,ROUNDDOWN(a_7_m*(historie[[#This Row],[Disk]]-b_7_m)^c_7_m,0))</f>
        <v>165</v>
      </c>
      <c r="AH164" s="61">
        <f>IF(OR(historie[[#This Row],[Tyčka]]&lt;b_8_m,historie[[#This Row],[Tyčka]]=""),0,ROUNDDOWN(a_8_m*(historie[[#This Row],[Tyčka]]-b_8_m)^c_8_m,0))</f>
        <v>103</v>
      </c>
      <c r="AI164" s="61">
        <f>IF(OR(historie[[#This Row],[Oštěp]]&lt;b_9_m,historie[[#This Row],[Oštěp]]=""),0,ROUNDDOWN(a_9_m*(historie[[#This Row],[Oštěp]]-b_9_m)^c_9_m,0))</f>
        <v>0</v>
      </c>
      <c r="AJ164" s="61">
        <f>IF(OR(historie[[#This Row],[1500m]]*24*60*60&gt;b_10_m,historie[[#This Row],[1500m]]=""),0,ROUNDDOWN(a_10_m*(b_10_m-historie[[#This Row],[1500m]]*24*60*60)^c_10_m,0))</f>
        <v>0</v>
      </c>
      <c r="AK16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1132</v>
      </c>
      <c r="AL16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170</v>
      </c>
      <c r="AM164" s="61">
        <f>IF(OR(historie[[#This Row],[Dálka]]&lt;b_2_m,historie[[#This Row],[Dálka]]=""),0,ROUNDDOWN(a_2_m*(ROUND(historie[[#This Row],[Dálka]]*VLOOKUP(historie[[#This Row],[Veteran]],Veteran,3,FALSE),0)-b_2_m)^c_2_m,0))</f>
        <v>147</v>
      </c>
      <c r="AN164" s="61">
        <f>IF(OR(historie[[#This Row],[Koule]]&lt;b_3_m,historie[[#This Row],[Koule]]=""),0,ROUNDDOWN(a_3_m*(FLOOR(historie[[#This Row],[Koule]]*VLOOKUP(historie[[#This Row],[Veteran]],Veteran,4,FALSE),0.01)-b_3_m)^c_3_m,0))</f>
        <v>251</v>
      </c>
      <c r="AO164" s="61">
        <f>IF(OR(historie[[#This Row],[Výška]]&lt;b_4_m,historie[[#This Row],[Výška]]=""),0,ROUNDDOWN(a_4_m*(ROUND(historie[[#This Row],[Výška]]*VLOOKUP(historie[[#This Row],[Veteran]],Veteran,5,FALSE),0)-b_4_m)^c_4_m,0))</f>
        <v>131</v>
      </c>
      <c r="AP16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165</v>
      </c>
      <c r="AQ16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64" s="61">
        <f>IF(OR(historie[[#This Row],[Disk]]&lt;b_7_m,historie[[#This Row],[Disk]]=""),0,ROUNDDOWN(a_7_m*(FLOOR(historie[[#This Row],[Disk]]*VLOOKUP(historie[[#This Row],[Veteran]],Veteran,8,FALSE),0.01)-b_7_m)^c_7_m,0))</f>
        <v>165</v>
      </c>
      <c r="AS164" s="61">
        <f>IF(OR(historie[[#This Row],[Tyčka]]&lt;b_8_m,historie[[#This Row],[Tyčka]]=""),0,ROUNDDOWN(a_8_m*(ROUND(historie[[#This Row],[Tyčka]]*VLOOKUP(historie[[#This Row],[Veteran]],Veteran,9,FALSE),0)-b_8_m)^c_8_m,0))</f>
        <v>103</v>
      </c>
      <c r="AT164" s="6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164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64" s="80">
        <f t="shared" si="2"/>
        <v>1132</v>
      </c>
      <c r="AW164" s="62">
        <f t="array" ref="AW164">MAX(IF(historie[[Jméno a příjmení]:[Jméno a příjmení]]=A164,historie[[100m_body_v]:[100m_body_v]]))
+MAX(IF(historie[[Jméno a příjmení]:[Jméno a příjmení]]=A164,historie[[dálka_body_v]:[dálka_body_v]]))
+MAX(IF(historie[[Jméno a příjmení]:[Jméno a příjmení]]=A164,historie[[koule_body_v]:[koule_body_v]]))
+MAX(IF(historie[[Jméno a příjmení]:[Jméno a příjmení]]=A164,historie[[výška_body_v]:[výška_body_v]]))
+MAX(IF(historie[[Jméno a příjmení]:[Jméno a příjmení]]=A164,historie[[400m_body_v]:[400m_body_v]]))
+MAX(IF(historie[[Jméno a příjmení]:[Jméno a příjmení]]=A164,historie[[překážky_body_v]:[překážky_body_v]]))
+MAX(IF(historie[[Jméno a příjmení]:[Jméno a příjmení]]=A164,historie[[disk_body_v]:[disk_body_v]]))
+MAX(IF(historie[[Jméno a příjmení]:[Jméno a příjmení]]=A164,historie[[tyčka_body_v]:[tyčka_body_v]]))
+MAX(IF(historie[[Jméno a příjmení]:[Jméno a příjmení]]=A164,historie[[oštěp_body_v]:[oštěp_body_v]]))
+MAX(IF(historie[[Jméno a příjmení]:[Jméno a příjmení]]=A164,historie[[1500m_body_v]:[1500m_body_v]]))</f>
        <v>1891</v>
      </c>
    </row>
    <row r="165" spans="1:49" x14ac:dyDescent="0.2">
      <c r="A165" s="56" t="s">
        <v>120</v>
      </c>
      <c r="B165" s="56"/>
      <c r="C165" s="57">
        <v>15.4</v>
      </c>
      <c r="D165" s="58">
        <v>120</v>
      </c>
      <c r="E165" s="59">
        <v>345</v>
      </c>
      <c r="F165" s="58">
        <v>123</v>
      </c>
      <c r="G165" s="57">
        <v>5.67</v>
      </c>
      <c r="H165" s="58">
        <v>230</v>
      </c>
      <c r="I165" s="59">
        <v>115</v>
      </c>
      <c r="J165" s="58">
        <v>159</v>
      </c>
      <c r="K165" s="57">
        <v>71.900000000000006</v>
      </c>
      <c r="L165" s="58">
        <v>98</v>
      </c>
      <c r="M165" s="57"/>
      <c r="N165" s="58">
        <v>0</v>
      </c>
      <c r="O165" s="57">
        <v>12.81</v>
      </c>
      <c r="P165" s="58">
        <v>141</v>
      </c>
      <c r="Q165" s="59"/>
      <c r="R165" s="58">
        <v>0</v>
      </c>
      <c r="S165" s="57">
        <v>17.46</v>
      </c>
      <c r="T165" s="58">
        <v>127</v>
      </c>
      <c r="U165" s="60">
        <v>4.0046296296296297E-3</v>
      </c>
      <c r="V165" s="58">
        <v>324</v>
      </c>
      <c r="W165" s="58">
        <v>1322</v>
      </c>
      <c r="X165" s="83">
        <v>2001</v>
      </c>
      <c r="Y165" s="77" t="str">
        <f>IF(historie[[#This Row],[Ročník]]&lt;&gt;0,historie[[#This Row],[Rok]]-historie[[#This Row],[Ročník]],"")</f>
        <v/>
      </c>
      <c r="Z165" s="80">
        <f>IF(AND(historie[[#This Row],[Ročník]]&lt;&gt;"",FLOOR(historie[[#This Row],[Rok]]-historie[[#This Row],[Ročník]],5)&gt;=35),FLOOR(historie[[#This Row],[Rok]]-historie[[#This Row],[Ročník]],5),0)</f>
        <v>0</v>
      </c>
      <c r="AA165" s="61">
        <f>IF(OR(historie[[#This Row],[100m]]&gt;b_1_m-k_1_m*měření,historie[[#This Row],[100m]]=""),0,ROUNDDOWN(a_1_m*(b_1_m-k_1_m*měření-historie[[#This Row],[100m]])^c_1_m,0))</f>
        <v>120</v>
      </c>
      <c r="AB165" s="61">
        <f>IF(OR(historie[[#This Row],[Dálka]]&lt;b_2_m,historie[[#This Row],[Dálka]]=""),0,ROUNDDOWN(a_2_m*(historie[[#This Row],[Dálka]]-b_2_m)^c_2_m,0))</f>
        <v>123</v>
      </c>
      <c r="AC165" s="61">
        <f>IF(OR(historie[[#This Row],[Koule]]&lt;b_3_m,historie[[#This Row],[Koule]]=""),0,ROUNDDOWN(a_3_m*(historie[[#This Row],[Koule]]-b_3_m)^c_3_m,0))</f>
        <v>230</v>
      </c>
      <c r="AD165" s="61">
        <f>IF(OR(historie[[#This Row],[Výška]]&lt;b_4_m,historie[[#This Row],[Výška]]=""),0,ROUNDDOWN(a_4_m*(historie[[#This Row],[Výška]]-b_4_m)^c_4_m,0))</f>
        <v>159</v>
      </c>
      <c r="AE165" s="61">
        <f>IF(OR(historie[[#This Row],[400m]]&gt;b_5_m-k_5_m*měření,historie[[#This Row],[400m]]=""),0,ROUNDDOWN(a_5_m*(b_5_m-k_5_m*měření-historie[[#This Row],[400m]])^c_5_m,0))</f>
        <v>98</v>
      </c>
      <c r="AF165" s="61">
        <f>IF(OR(historie[[#This Row],[Překážky]]&gt;b_6_m-k_6_m*měření,historie[[#This Row],[Překážky]]=""),0,ROUNDDOWN(a_6_m*(b_6_m-k_6_m*měření-historie[[#This Row],[Překážky]])^c_6_m,0))</f>
        <v>0</v>
      </c>
      <c r="AG165" s="61">
        <f>IF(OR(historie[[#This Row],[Disk]]&lt;b_7_m,historie[[#This Row],[Disk]]=""),0,ROUNDDOWN(a_7_m*(historie[[#This Row],[Disk]]-b_7_m)^c_7_m,0))</f>
        <v>141</v>
      </c>
      <c r="AH165" s="61">
        <f>IF(OR(historie[[#This Row],[Tyčka]]&lt;b_8_m,historie[[#This Row],[Tyčka]]=""),0,ROUNDDOWN(a_8_m*(historie[[#This Row],[Tyčka]]-b_8_m)^c_8_m,0))</f>
        <v>0</v>
      </c>
      <c r="AI165" s="61">
        <f>IF(OR(historie[[#This Row],[Oštěp]]&lt;b_9_m,historie[[#This Row],[Oštěp]]=""),0,ROUNDDOWN(a_9_m*(historie[[#This Row],[Oštěp]]-b_9_m)^c_9_m,0))</f>
        <v>127</v>
      </c>
      <c r="AJ165" s="61">
        <f>IF(OR(historie[[#This Row],[1500m]]*24*60*60&gt;b_10_m,historie[[#This Row],[1500m]]=""),0,ROUNDDOWN(a_10_m*(b_10_m-historie[[#This Row],[1500m]]*24*60*60)^c_10_m,0))</f>
        <v>324</v>
      </c>
      <c r="AK16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1322</v>
      </c>
      <c r="AL16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120</v>
      </c>
      <c r="AM165" s="61">
        <f>IF(OR(historie[[#This Row],[Dálka]]&lt;b_2_m,historie[[#This Row],[Dálka]]=""),0,ROUNDDOWN(a_2_m*(ROUND(historie[[#This Row],[Dálka]]*VLOOKUP(historie[[#This Row],[Veteran]],Veteran,3,FALSE),0)-b_2_m)^c_2_m,0))</f>
        <v>123</v>
      </c>
      <c r="AN165" s="61">
        <f>IF(OR(historie[[#This Row],[Koule]]&lt;b_3_m,historie[[#This Row],[Koule]]=""),0,ROUNDDOWN(a_3_m*(FLOOR(historie[[#This Row],[Koule]]*VLOOKUP(historie[[#This Row],[Veteran]],Veteran,4,FALSE),0.01)-b_3_m)^c_3_m,0))</f>
        <v>230</v>
      </c>
      <c r="AO165" s="61">
        <f>IF(OR(historie[[#This Row],[Výška]]&lt;b_4_m,historie[[#This Row],[Výška]]=""),0,ROUNDDOWN(a_4_m*(ROUND(historie[[#This Row],[Výška]]*VLOOKUP(historie[[#This Row],[Veteran]],Veteran,5,FALSE),0)-b_4_m)^c_4_m,0))</f>
        <v>159</v>
      </c>
      <c r="AP16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98</v>
      </c>
      <c r="AQ16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65" s="61">
        <f>IF(OR(historie[[#This Row],[Disk]]&lt;b_7_m,historie[[#This Row],[Disk]]=""),0,ROUNDDOWN(a_7_m*(FLOOR(historie[[#This Row],[Disk]]*VLOOKUP(historie[[#This Row],[Veteran]],Veteran,8,FALSE),0.01)-b_7_m)^c_7_m,0))</f>
        <v>141</v>
      </c>
      <c r="AS165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65" s="61">
        <f>IF(OR(historie[[#This Row],[Oštěp]]&lt;b_9_m,historie[[#This Row],[Oštěp]]=""),0,ROUNDDOWN(a_9_m*(FLOOR(historie[[#This Row],[Oštěp]]*VLOOKUP(historie[[#This Row],[Veteran]],Veteran,10,FALSE),0.01)-b_9_m)^c_9_m,0))</f>
        <v>127</v>
      </c>
      <c r="AU165" s="61">
        <f>IF(OR(historie[[#This Row],[1500m]]*24*60*60&gt;b_10_m,historie[[#This Row],[1500m]]=""),0,ROUNDDOWN(a_10_m*(b_10_m-historie[[#This Row],[1500m]]*VLOOKUP(historie[[#This Row],[Veteran]],Veteran,11,FALSE)*24*60*60)^c_10_m,0))</f>
        <v>324</v>
      </c>
      <c r="AV165" s="80">
        <f t="shared" si="2"/>
        <v>1322</v>
      </c>
      <c r="AW165" s="62">
        <f t="array" ref="AW165">MAX(IF(historie[[Jméno a příjmení]:[Jméno a příjmení]]=A165,historie[[100m_body_v]:[100m_body_v]]))
+MAX(IF(historie[[Jméno a příjmení]:[Jméno a příjmení]]=A165,historie[[dálka_body_v]:[dálka_body_v]]))
+MAX(IF(historie[[Jméno a příjmení]:[Jméno a příjmení]]=A165,historie[[koule_body_v]:[koule_body_v]]))
+MAX(IF(historie[[Jméno a příjmení]:[Jméno a příjmení]]=A165,historie[[výška_body_v]:[výška_body_v]]))
+MAX(IF(historie[[Jméno a příjmení]:[Jméno a příjmení]]=A165,historie[[400m_body_v]:[400m_body_v]]))
+MAX(IF(historie[[Jméno a příjmení]:[Jméno a příjmení]]=A165,historie[[překážky_body_v]:[překážky_body_v]]))
+MAX(IF(historie[[Jméno a příjmení]:[Jméno a příjmení]]=A165,historie[[disk_body_v]:[disk_body_v]]))
+MAX(IF(historie[[Jméno a příjmení]:[Jméno a příjmení]]=A165,historie[[tyčka_body_v]:[tyčka_body_v]]))
+MAX(IF(historie[[Jméno a příjmení]:[Jméno a příjmení]]=A165,historie[[oštěp_body_v]:[oštěp_body_v]]))
+MAX(IF(historie[[Jméno a příjmení]:[Jméno a příjmení]]=A165,historie[[1500m_body_v]:[1500m_body_v]]))</f>
        <v>1891</v>
      </c>
    </row>
    <row r="166" spans="1:49" x14ac:dyDescent="0.2">
      <c r="A166" s="56" t="s">
        <v>120</v>
      </c>
      <c r="B166" s="56"/>
      <c r="C166" s="57">
        <v>15.2</v>
      </c>
      <c r="D166" s="58">
        <v>163</v>
      </c>
      <c r="E166" s="59">
        <v>380</v>
      </c>
      <c r="F166" s="58">
        <v>174</v>
      </c>
      <c r="G166" s="57">
        <v>6.85</v>
      </c>
      <c r="H166" s="58">
        <v>298</v>
      </c>
      <c r="I166" s="59">
        <v>115</v>
      </c>
      <c r="J166" s="58">
        <v>159</v>
      </c>
      <c r="K166" s="57">
        <v>71</v>
      </c>
      <c r="L166" s="58">
        <v>118</v>
      </c>
      <c r="M166" s="57"/>
      <c r="N166" s="58">
        <v>0</v>
      </c>
      <c r="O166" s="57">
        <v>14.71</v>
      </c>
      <c r="P166" s="58">
        <v>229</v>
      </c>
      <c r="Q166" s="59"/>
      <c r="R166" s="58">
        <v>0</v>
      </c>
      <c r="S166" s="57">
        <v>23.74</v>
      </c>
      <c r="T166" s="58">
        <v>212</v>
      </c>
      <c r="U166" s="60">
        <v>3.7384259259259263E-3</v>
      </c>
      <c r="V166" s="58">
        <v>435</v>
      </c>
      <c r="W166" s="58">
        <v>1788</v>
      </c>
      <c r="X166" s="83">
        <v>1998</v>
      </c>
      <c r="Y166" s="77" t="str">
        <f>IF(historie[[#This Row],[Ročník]]&lt;&gt;0,historie[[#This Row],[Rok]]-historie[[#This Row],[Ročník]],"")</f>
        <v/>
      </c>
      <c r="Z166" s="80">
        <f>IF(AND(historie[[#This Row],[Ročník]]&lt;&gt;"",FLOOR(historie[[#This Row],[Rok]]-historie[[#This Row],[Ročník]],5)&gt;=35),FLOOR(historie[[#This Row],[Rok]]-historie[[#This Row],[Ročník]],5),0)</f>
        <v>0</v>
      </c>
      <c r="AA166" s="61">
        <f>IF(OR(historie[[#This Row],[100m]]&gt;b_1_m-k_1_m*měření,historie[[#This Row],[100m]]=""),0,ROUNDDOWN(a_1_m*(b_1_m-k_1_m*měření-historie[[#This Row],[100m]])^c_1_m,0))</f>
        <v>139</v>
      </c>
      <c r="AB166" s="61">
        <f>IF(OR(historie[[#This Row],[Dálka]]&lt;b_2_m,historie[[#This Row],[Dálka]]=""),0,ROUNDDOWN(a_2_m*(historie[[#This Row],[Dálka]]-b_2_m)^c_2_m,0))</f>
        <v>174</v>
      </c>
      <c r="AC166" s="61">
        <f>IF(OR(historie[[#This Row],[Koule]]&lt;b_3_m,historie[[#This Row],[Koule]]=""),0,ROUNDDOWN(a_3_m*(historie[[#This Row],[Koule]]-b_3_m)^c_3_m,0))</f>
        <v>298</v>
      </c>
      <c r="AD166" s="61">
        <f>IF(OR(historie[[#This Row],[Výška]]&lt;b_4_m,historie[[#This Row],[Výška]]=""),0,ROUNDDOWN(a_4_m*(historie[[#This Row],[Výška]]-b_4_m)^c_4_m,0))</f>
        <v>159</v>
      </c>
      <c r="AE166" s="61">
        <f>IF(OR(historie[[#This Row],[400m]]&gt;b_5_m-k_5_m*měření,historie[[#This Row],[400m]]=""),0,ROUNDDOWN(a_5_m*(b_5_m-k_5_m*měření-historie[[#This Row],[400m]])^c_5_m,0))</f>
        <v>115</v>
      </c>
      <c r="AF166" s="61">
        <f>IF(OR(historie[[#This Row],[Překážky]]&gt;b_6_m-k_6_m*měření,historie[[#This Row],[Překážky]]=""),0,ROUNDDOWN(a_6_m*(b_6_m-k_6_m*měření-historie[[#This Row],[Překážky]])^c_6_m,0))</f>
        <v>0</v>
      </c>
      <c r="AG166" s="61">
        <f>IF(OR(historie[[#This Row],[Disk]]&lt;b_7_m,historie[[#This Row],[Disk]]=""),0,ROUNDDOWN(a_7_m*(historie[[#This Row],[Disk]]-b_7_m)^c_7_m,0))</f>
        <v>175</v>
      </c>
      <c r="AH166" s="61">
        <f>IF(OR(historie[[#This Row],[Tyčka]]&lt;b_8_m,historie[[#This Row],[Tyčka]]=""),0,ROUNDDOWN(a_8_m*(historie[[#This Row],[Tyčka]]-b_8_m)^c_8_m,0))</f>
        <v>0</v>
      </c>
      <c r="AI166" s="61">
        <f>IF(OR(historie[[#This Row],[Oštěp]]&lt;b_9_m,historie[[#This Row],[Oštěp]]=""),0,ROUNDDOWN(a_9_m*(historie[[#This Row],[Oštěp]]-b_9_m)^c_9_m,0))</f>
        <v>212</v>
      </c>
      <c r="AJ166" s="61">
        <f>IF(OR(historie[[#This Row],[1500m]]*24*60*60&gt;b_10_m,historie[[#This Row],[1500m]]=""),0,ROUNDDOWN(a_10_m*(b_10_m-historie[[#This Row],[1500m]]*24*60*60)^c_10_m,0))</f>
        <v>435</v>
      </c>
      <c r="AK16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1707</v>
      </c>
      <c r="AL16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139</v>
      </c>
      <c r="AM166" s="61">
        <f>IF(OR(historie[[#This Row],[Dálka]]&lt;b_2_m,historie[[#This Row],[Dálka]]=""),0,ROUNDDOWN(a_2_m*(ROUND(historie[[#This Row],[Dálka]]*VLOOKUP(historie[[#This Row],[Veteran]],Veteran,3,FALSE),0)-b_2_m)^c_2_m,0))</f>
        <v>174</v>
      </c>
      <c r="AN166" s="61">
        <f>IF(OR(historie[[#This Row],[Koule]]&lt;b_3_m,historie[[#This Row],[Koule]]=""),0,ROUNDDOWN(a_3_m*(FLOOR(historie[[#This Row],[Koule]]*VLOOKUP(historie[[#This Row],[Veteran]],Veteran,4,FALSE),0.01)-b_3_m)^c_3_m,0))</f>
        <v>298</v>
      </c>
      <c r="AO166" s="61">
        <f>IF(OR(historie[[#This Row],[Výška]]&lt;b_4_m,historie[[#This Row],[Výška]]=""),0,ROUNDDOWN(a_4_m*(ROUND(historie[[#This Row],[Výška]]*VLOOKUP(historie[[#This Row],[Veteran]],Veteran,5,FALSE),0)-b_4_m)^c_4_m,0))</f>
        <v>159</v>
      </c>
      <c r="AP16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115</v>
      </c>
      <c r="AQ16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66" s="61">
        <f>IF(OR(historie[[#This Row],[Disk]]&lt;b_7_m,historie[[#This Row],[Disk]]=""),0,ROUNDDOWN(a_7_m*(FLOOR(historie[[#This Row],[Disk]]*VLOOKUP(historie[[#This Row],[Veteran]],Veteran,8,FALSE),0.01)-b_7_m)^c_7_m,0))</f>
        <v>175</v>
      </c>
      <c r="AS166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66" s="61">
        <f>IF(OR(historie[[#This Row],[Oštěp]]&lt;b_9_m,historie[[#This Row],[Oštěp]]=""),0,ROUNDDOWN(a_9_m*(FLOOR(historie[[#This Row],[Oštěp]]*VLOOKUP(historie[[#This Row],[Veteran]],Veteran,10,FALSE),0.01)-b_9_m)^c_9_m,0))</f>
        <v>212</v>
      </c>
      <c r="AU166" s="61">
        <f>IF(OR(historie[[#This Row],[1500m]]*24*60*60&gt;b_10_m,historie[[#This Row],[1500m]]=""),0,ROUNDDOWN(a_10_m*(b_10_m-historie[[#This Row],[1500m]]*VLOOKUP(historie[[#This Row],[Veteran]],Veteran,11,FALSE)*24*60*60)^c_10_m,0))</f>
        <v>435</v>
      </c>
      <c r="AV166" s="80">
        <f t="shared" si="2"/>
        <v>1707</v>
      </c>
      <c r="AW166" s="62">
        <f t="array" ref="AW166">MAX(IF(historie[[Jméno a příjmení]:[Jméno a příjmení]]=A166,historie[[100m_body_v]:[100m_body_v]]))
+MAX(IF(historie[[Jméno a příjmení]:[Jméno a příjmení]]=A166,historie[[dálka_body_v]:[dálka_body_v]]))
+MAX(IF(historie[[Jméno a příjmení]:[Jméno a příjmení]]=A166,historie[[koule_body_v]:[koule_body_v]]))
+MAX(IF(historie[[Jméno a příjmení]:[Jméno a příjmení]]=A166,historie[[výška_body_v]:[výška_body_v]]))
+MAX(IF(historie[[Jméno a příjmení]:[Jméno a příjmení]]=A166,historie[[400m_body_v]:[400m_body_v]]))
+MAX(IF(historie[[Jméno a příjmení]:[Jméno a příjmení]]=A166,historie[[překážky_body_v]:[překážky_body_v]]))
+MAX(IF(historie[[Jméno a příjmení]:[Jméno a příjmení]]=A166,historie[[disk_body_v]:[disk_body_v]]))
+MAX(IF(historie[[Jméno a příjmení]:[Jméno a příjmení]]=A166,historie[[tyčka_body_v]:[tyčka_body_v]]))
+MAX(IF(historie[[Jméno a příjmení]:[Jméno a příjmení]]=A166,historie[[oštěp_body_v]:[oštěp_body_v]]))
+MAX(IF(historie[[Jméno a příjmení]:[Jméno a příjmení]]=A166,historie[[1500m_body_v]:[1500m_body_v]]))</f>
        <v>1891</v>
      </c>
    </row>
    <row r="167" spans="1:49" x14ac:dyDescent="0.2">
      <c r="A167" s="122" t="s">
        <v>219</v>
      </c>
      <c r="B167" s="122">
        <v>1981</v>
      </c>
      <c r="C167" s="118">
        <v>13.14</v>
      </c>
      <c r="D167" s="119">
        <v>497</v>
      </c>
      <c r="E167" s="115">
        <v>448</v>
      </c>
      <c r="F167" s="119">
        <v>360</v>
      </c>
      <c r="G167" s="118">
        <v>10.07</v>
      </c>
      <c r="H167" s="119">
        <v>559</v>
      </c>
      <c r="I167" s="115">
        <v>130</v>
      </c>
      <c r="J167" s="119">
        <v>290</v>
      </c>
      <c r="K167" s="118">
        <v>67.41</v>
      </c>
      <c r="L167" s="119">
        <v>311</v>
      </c>
      <c r="M167" s="118">
        <v>23.14</v>
      </c>
      <c r="N167" s="119">
        <v>191</v>
      </c>
      <c r="O167" s="118">
        <v>22.8</v>
      </c>
      <c r="P167" s="119">
        <v>369</v>
      </c>
      <c r="Q167" s="115">
        <v>200</v>
      </c>
      <c r="R167" s="119">
        <v>169</v>
      </c>
      <c r="S167" s="118">
        <v>27.35</v>
      </c>
      <c r="T167" s="119">
        <v>295</v>
      </c>
      <c r="U167" s="120">
        <v>4.8290509259259267E-3</v>
      </c>
      <c r="V167" s="119">
        <v>133</v>
      </c>
      <c r="W167" s="119">
        <v>3174</v>
      </c>
      <c r="X167" s="83">
        <v>2021</v>
      </c>
      <c r="Y167" s="80">
        <f>IF(historie[[#This Row],[Ročník]]&lt;&gt;0,historie[[#This Row],[Rok]]-historie[[#This Row],[Ročník]],"")</f>
        <v>40</v>
      </c>
      <c r="Z167" s="80">
        <f>IF(AND(historie[[#This Row],[Ročník]]&lt;&gt;"",FLOOR(historie[[#This Row],[Rok]]-historie[[#This Row],[Ročník]],5)&gt;=35),FLOOR(historie[[#This Row],[Rok]]-historie[[#This Row],[Ročník]],5),0)</f>
        <v>40</v>
      </c>
      <c r="AA167" s="121">
        <f>IF(OR(historie[[#This Row],[100m]]&gt;b_1_m-k_1_m*měření,historie[[#This Row],[100m]]=""),0,ROUNDDOWN(a_1_m*(b_1_m-k_1_m*měření-historie[[#This Row],[100m]])^c_1_m,0))</f>
        <v>405</v>
      </c>
      <c r="AB167" s="121">
        <f>IF(OR(historie[[#This Row],[Dálka]]&lt;b_2_m,historie[[#This Row],[Dálka]]=""),0,ROUNDDOWN(a_2_m*(historie[[#This Row],[Dálka]]-b_2_m)^c_2_m,0))</f>
        <v>287</v>
      </c>
      <c r="AC167" s="121">
        <f>IF(OR(historie[[#This Row],[Koule]]&lt;b_3_m,historie[[#This Row],[Koule]]=""),0,ROUNDDOWN(a_3_m*(historie[[#This Row],[Koule]]-b_3_m)^c_3_m,0))</f>
        <v>490</v>
      </c>
      <c r="AD167" s="121">
        <f>IF(OR(historie[[#This Row],[Výška]]&lt;b_4_m,historie[[#This Row],[Výška]]=""),0,ROUNDDOWN(a_4_m*(historie[[#This Row],[Výška]]-b_4_m)^c_4_m,0))</f>
        <v>250</v>
      </c>
      <c r="AE167" s="121">
        <f>IF(OR(historie[[#This Row],[400m]]&gt;b_5_m-k_5_m*měření,historie[[#This Row],[400m]]=""),0,ROUNDDOWN(a_5_m*(b_5_m-k_5_m*měření-historie[[#This Row],[400m]])^c_5_m,0))</f>
        <v>193</v>
      </c>
      <c r="AF167" s="121">
        <f>IF(OR(historie[[#This Row],[Překážky]]&gt;b_6_m-k_6_m*měření,historie[[#This Row],[Překážky]]=""),0,ROUNDDOWN(a_6_m*(b_6_m-k_6_m*měření-historie[[#This Row],[Překážky]])^c_6_m,0))</f>
        <v>132</v>
      </c>
      <c r="AG167" s="121">
        <f>IF(OR(historie[[#This Row],[Disk]]&lt;b_7_m,historie[[#This Row],[Disk]]=""),0,ROUNDDOWN(a_7_m*(historie[[#This Row],[Disk]]-b_7_m)^c_7_m,0))</f>
        <v>325</v>
      </c>
      <c r="AH167" s="121">
        <f>IF(OR(historie[[#This Row],[Tyčka]]&lt;b_8_m,historie[[#This Row],[Tyčka]]=""),0,ROUNDDOWN(a_8_m*(historie[[#This Row],[Tyčka]]-b_8_m)^c_8_m,0))</f>
        <v>140</v>
      </c>
      <c r="AI167" s="121">
        <f>IF(OR(historie[[#This Row],[Oštěp]]&lt;b_9_m,historie[[#This Row],[Oštěp]]=""),0,ROUNDDOWN(a_9_m*(historie[[#This Row],[Oštěp]]-b_9_m)^c_9_m,0))</f>
        <v>262</v>
      </c>
      <c r="AJ167" s="121">
        <f>IF(OR(historie[[#This Row],[1500m]]*24*60*60&gt;b_10_m,historie[[#This Row],[1500m]]=""),0,ROUNDDOWN(a_10_m*(b_10_m-historie[[#This Row],[1500m]]*24*60*60)^c_10_m,0))</f>
        <v>79</v>
      </c>
      <c r="AK16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2563</v>
      </c>
      <c r="AL167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497</v>
      </c>
      <c r="AM167" s="121">
        <f>IF(OR(historie[[#This Row],[Dálka]]&lt;b_2_m,historie[[#This Row],[Dálka]]=""),0,ROUNDDOWN(a_2_m*(ROUND(historie[[#This Row],[Dálka]]*VLOOKUP(historie[[#This Row],[Veteran]],Veteran,3,FALSE),0)-b_2_m)^c_2_m,0))</f>
        <v>360</v>
      </c>
      <c r="AN167" s="121">
        <f>IF(OR(historie[[#This Row],[Koule]]&lt;b_3_m,historie[[#This Row],[Koule]]=""),0,ROUNDDOWN(a_3_m*(FLOOR(historie[[#This Row],[Koule]]*VLOOKUP(historie[[#This Row],[Veteran]],Veteran,4,FALSE),0.01)-b_3_m)^c_3_m,0))</f>
        <v>559</v>
      </c>
      <c r="AO167" s="121">
        <f>IF(OR(historie[[#This Row],[Výška]]&lt;b_4_m,historie[[#This Row],[Výška]]=""),0,ROUNDDOWN(a_4_m*(ROUND(historie[[#This Row],[Výška]]*VLOOKUP(historie[[#This Row],[Veteran]],Veteran,5,FALSE),0)-b_4_m)^c_4_m,0))</f>
        <v>290</v>
      </c>
      <c r="AP167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311</v>
      </c>
      <c r="AQ167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193</v>
      </c>
      <c r="AR167" s="121">
        <f>IF(OR(historie[[#This Row],[Disk]]&lt;b_7_m,historie[[#This Row],[Disk]]=""),0,ROUNDDOWN(a_7_m*(FLOOR(historie[[#This Row],[Disk]]*VLOOKUP(historie[[#This Row],[Veteran]],Veteran,8,FALSE),0.01)-b_7_m)^c_7_m,0))</f>
        <v>369</v>
      </c>
      <c r="AS167" s="121">
        <f>IF(OR(historie[[#This Row],[Tyčka]]&lt;b_8_m,historie[[#This Row],[Tyčka]]=""),0,ROUNDDOWN(a_8_m*(ROUND(historie[[#This Row],[Tyčka]]*VLOOKUP(historie[[#This Row],[Veteran]],Veteran,9,FALSE),0)-b_8_m)^c_8_m,0))</f>
        <v>169</v>
      </c>
      <c r="AT167" s="121">
        <f>IF(OR(historie[[#This Row],[Oštěp]]&lt;b_9_m,historie[[#This Row],[Oštěp]]=""),0,ROUNDDOWN(a_9_m*(FLOOR(historie[[#This Row],[Oštěp]]*VLOOKUP(historie[[#This Row],[Veteran]],Veteran,10,FALSE),0.01)-b_9_m)^c_9_m,0))</f>
        <v>295</v>
      </c>
      <c r="AU167" s="121">
        <f>IF(OR(historie[[#This Row],[1500m]]*24*60*60&gt;b_10_m,historie[[#This Row],[1500m]]=""),0,ROUNDDOWN(a_10_m*(b_10_m-historie[[#This Row],[1500m]]*VLOOKUP(historie[[#This Row],[Veteran]],Veteran,11,FALSE)*24*60*60)^c_10_m,0))</f>
        <v>133</v>
      </c>
      <c r="AV167" s="80">
        <f t="shared" si="2"/>
        <v>3176</v>
      </c>
      <c r="AW167" s="121" cm="1">
        <f t="array" ref="AW167">MAX(IF(historie[[Jméno a příjmení]:[Jméno a příjmení]]=A167,historie[[100m_body_v]:[100m_body_v]]))
+MAX(IF(historie[[Jméno a příjmení]:[Jméno a příjmení]]=A167,historie[[dálka_body_v]:[dálka_body_v]]))
+MAX(IF(historie[[Jméno a příjmení]:[Jméno a příjmení]]=A167,historie[[koule_body_v]:[koule_body_v]]))
+MAX(IF(historie[[Jméno a příjmení]:[Jméno a příjmení]]=A167,historie[[výška_body_v]:[výška_body_v]]))
+MAX(IF(historie[[Jméno a příjmení]:[Jméno a příjmení]]=A167,historie[[400m_body_v]:[400m_body_v]]))
+MAX(IF(historie[[Jméno a příjmení]:[Jméno a příjmení]]=A167,historie[[překážky_body_v]:[překážky_body_v]]))
+MAX(IF(historie[[Jméno a příjmení]:[Jméno a příjmení]]=A167,historie[[disk_body_v]:[disk_body_v]]))
+MAX(IF(historie[[Jméno a příjmení]:[Jméno a příjmení]]=A167,historie[[tyčka_body_v]:[tyčka_body_v]]))
+MAX(IF(historie[[Jméno a příjmení]:[Jméno a příjmení]]=A167,historie[[oštěp_body_v]:[oštěp_body_v]]))
+MAX(IF(historie[[Jméno a příjmení]:[Jméno a příjmení]]=A167,historie[[1500m_body_v]:[1500m_body_v]]))</f>
        <v>3245</v>
      </c>
    </row>
    <row r="168" spans="1:49" x14ac:dyDescent="0.2">
      <c r="A168" s="122" t="s">
        <v>219</v>
      </c>
      <c r="B168" s="122">
        <v>1981</v>
      </c>
      <c r="C168" s="118">
        <v>13.06</v>
      </c>
      <c r="D168" s="119">
        <v>418</v>
      </c>
      <c r="E168" s="115">
        <v>498</v>
      </c>
      <c r="F168" s="119">
        <v>378</v>
      </c>
      <c r="G168" s="118">
        <v>9.86</v>
      </c>
      <c r="H168" s="119">
        <v>477</v>
      </c>
      <c r="I168" s="115">
        <v>135</v>
      </c>
      <c r="J168" s="119">
        <v>283</v>
      </c>
      <c r="K168" s="118">
        <v>69.84</v>
      </c>
      <c r="L168" s="119">
        <v>138</v>
      </c>
      <c r="M168" s="118">
        <v>24.2</v>
      </c>
      <c r="N168" s="119">
        <v>83</v>
      </c>
      <c r="O168" s="118">
        <v>17.2</v>
      </c>
      <c r="P168" s="119">
        <v>220</v>
      </c>
      <c r="Q168" s="115"/>
      <c r="R168" s="119">
        <v>0</v>
      </c>
      <c r="S168" s="118">
        <v>24.45</v>
      </c>
      <c r="T168" s="119">
        <v>222</v>
      </c>
      <c r="U168" s="120"/>
      <c r="V168" s="119">
        <v>0</v>
      </c>
      <c r="W168" s="119">
        <v>2219</v>
      </c>
      <c r="X168" s="83">
        <v>2020</v>
      </c>
      <c r="Y168" s="80">
        <f>IF(historie[[#This Row],[Ročník]]&lt;&gt;0,historie[[#This Row],[Rok]]-historie[[#This Row],[Ročník]],"")</f>
        <v>39</v>
      </c>
      <c r="Z168" s="80">
        <f>IF(AND(historie[[#This Row],[Ročník]]&lt;&gt;"",FLOOR(historie[[#This Row],[Rok]]-historie[[#This Row],[Ročník]],5)&gt;=35),FLOOR(historie[[#This Row],[Rok]]-historie[[#This Row],[Ročník]],5),0)</f>
        <v>35</v>
      </c>
      <c r="AA168" s="121">
        <f>IF(OR(historie[[#This Row],[100m]]&gt;b_1_m-k_1_m*měření,historie[[#This Row],[100m]]=""),0,ROUNDDOWN(a_1_m*(b_1_m-k_1_m*měření-historie[[#This Row],[100m]])^c_1_m,0))</f>
        <v>418</v>
      </c>
      <c r="AB168" s="121">
        <f>IF(OR(historie[[#This Row],[Dálka]]&lt;b_2_m,historie[[#This Row],[Dálka]]=""),0,ROUNDDOWN(a_2_m*(historie[[#This Row],[Dálka]]-b_2_m)^c_2_m,0))</f>
        <v>378</v>
      </c>
      <c r="AC168" s="121">
        <f>IF(OR(historie[[#This Row],[Koule]]&lt;b_3_m,historie[[#This Row],[Koule]]=""),0,ROUNDDOWN(a_3_m*(historie[[#This Row],[Koule]]-b_3_m)^c_3_m,0))</f>
        <v>477</v>
      </c>
      <c r="AD168" s="121">
        <f>IF(OR(historie[[#This Row],[Výška]]&lt;b_4_m,historie[[#This Row],[Výška]]=""),0,ROUNDDOWN(a_4_m*(historie[[#This Row],[Výška]]-b_4_m)^c_4_m,0))</f>
        <v>283</v>
      </c>
      <c r="AE168" s="121">
        <f>IF(OR(historie[[#This Row],[400m]]&gt;b_5_m-k_5_m*měření,historie[[#This Row],[400m]]=""),0,ROUNDDOWN(a_5_m*(b_5_m-k_5_m*měření-historie[[#This Row],[400m]])^c_5_m,0))</f>
        <v>138</v>
      </c>
      <c r="AF168" s="121">
        <f>IF(OR(historie[[#This Row],[Překážky]]&gt;b_6_m-k_6_m*měření,historie[[#This Row],[Překážky]]=""),0,ROUNDDOWN(a_6_m*(b_6_m-k_6_m*měření-historie[[#This Row],[Překážky]])^c_6_m,0))</f>
        <v>84</v>
      </c>
      <c r="AG168" s="121">
        <f>IF(OR(historie[[#This Row],[Disk]]&lt;b_7_m,historie[[#This Row],[Disk]]=""),0,ROUNDDOWN(a_7_m*(historie[[#This Row],[Disk]]-b_7_m)^c_7_m,0))</f>
        <v>220</v>
      </c>
      <c r="AH168" s="121">
        <f>IF(OR(historie[[#This Row],[Tyčka]]&lt;b_8_m,historie[[#This Row],[Tyčka]]=""),0,ROUNDDOWN(a_8_m*(historie[[#This Row],[Tyčka]]-b_8_m)^c_8_m,0))</f>
        <v>0</v>
      </c>
      <c r="AI168" s="121">
        <f>IF(OR(historie[[#This Row],[Oštěp]]&lt;b_9_m,historie[[#This Row],[Oštěp]]=""),0,ROUNDDOWN(a_9_m*(historie[[#This Row],[Oštěp]]-b_9_m)^c_9_m,0))</f>
        <v>222</v>
      </c>
      <c r="AJ168" s="121">
        <f>IF(OR(historie[[#This Row],[1500m]]*24*60*60&gt;b_10_m,historie[[#This Row],[1500m]]=""),0,ROUNDDOWN(a_10_m*(b_10_m-historie[[#This Row],[1500m]]*24*60*60)^c_10_m,0))</f>
        <v>0</v>
      </c>
      <c r="AK16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2220</v>
      </c>
      <c r="AL168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446</v>
      </c>
      <c r="AM168" s="121">
        <f>IF(OR(historie[[#This Row],[Dálka]]&lt;b_2_m,historie[[#This Row],[Dálka]]=""),0,ROUNDDOWN(a_2_m*(ROUND(historie[[#This Row],[Dálka]]*VLOOKUP(historie[[#This Row],[Veteran]],Veteran,3,FALSE),0)-b_2_m)^c_2_m,0))</f>
        <v>409</v>
      </c>
      <c r="AN168" s="121">
        <f>IF(OR(historie[[#This Row],[Koule]]&lt;b_3_m,historie[[#This Row],[Koule]]=""),0,ROUNDDOWN(a_3_m*(FLOOR(historie[[#This Row],[Koule]]*VLOOKUP(historie[[#This Row],[Veteran]],Veteran,4,FALSE),0.01)-b_3_m)^c_3_m,0))</f>
        <v>499</v>
      </c>
      <c r="AO168" s="121">
        <f>IF(OR(historie[[#This Row],[Výška]]&lt;b_4_m,historie[[#This Row],[Výška]]=""),0,ROUNDDOWN(a_4_m*(ROUND(historie[[#This Row],[Výška]]*VLOOKUP(historie[[#This Row],[Veteran]],Veteran,5,FALSE),0)-b_4_m)^c_4_m,0))</f>
        <v>310</v>
      </c>
      <c r="AP168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192</v>
      </c>
      <c r="AQ168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95</v>
      </c>
      <c r="AR168" s="121">
        <f>IF(OR(historie[[#This Row],[Disk]]&lt;b_7_m,historie[[#This Row],[Disk]]=""),0,ROUNDDOWN(a_7_m*(FLOOR(historie[[#This Row],[Disk]]*VLOOKUP(historie[[#This Row],[Veteran]],Veteran,8,FALSE),0.01)-b_7_m)^c_7_m,0))</f>
        <v>224</v>
      </c>
      <c r="AS168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168" s="121">
        <f>IF(OR(historie[[#This Row],[Oštěp]]&lt;b_9_m,historie[[#This Row],[Oštěp]]=""),0,ROUNDDOWN(a_9_m*(FLOOR(historie[[#This Row],[Oštěp]]*VLOOKUP(historie[[#This Row],[Veteran]],Veteran,10,FALSE),0.01)-b_9_m)^c_9_m,0))</f>
        <v>226</v>
      </c>
      <c r="AU168" s="12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68" s="80">
        <f t="shared" si="2"/>
        <v>2401</v>
      </c>
      <c r="AW168" s="121" cm="1">
        <f t="array" ref="AW168">MAX(IF(historie[[Jméno a příjmení]:[Jméno a příjmení]]=A168,historie[[100m_body_v]:[100m_body_v]]))
+MAX(IF(historie[[Jméno a příjmení]:[Jméno a příjmení]]=A168,historie[[dálka_body_v]:[dálka_body_v]]))
+MAX(IF(historie[[Jméno a příjmení]:[Jméno a příjmení]]=A168,historie[[koule_body_v]:[koule_body_v]]))
+MAX(IF(historie[[Jméno a příjmení]:[Jméno a příjmení]]=A168,historie[[výška_body_v]:[výška_body_v]]))
+MAX(IF(historie[[Jméno a příjmení]:[Jméno a příjmení]]=A168,historie[[400m_body_v]:[400m_body_v]]))
+MAX(IF(historie[[Jméno a příjmení]:[Jméno a příjmení]]=A168,historie[[překážky_body_v]:[překážky_body_v]]))
+MAX(IF(historie[[Jméno a příjmení]:[Jméno a příjmení]]=A168,historie[[disk_body_v]:[disk_body_v]]))
+MAX(IF(historie[[Jméno a příjmení]:[Jméno a příjmení]]=A168,historie[[tyčka_body_v]:[tyčka_body_v]]))
+MAX(IF(historie[[Jméno a příjmení]:[Jméno a příjmení]]=A168,historie[[oštěp_body_v]:[oštěp_body_v]]))
+MAX(IF(historie[[Jméno a příjmení]:[Jméno a příjmení]]=A168,historie[[1500m_body_v]:[1500m_body_v]]))</f>
        <v>3245</v>
      </c>
    </row>
    <row r="169" spans="1:49" x14ac:dyDescent="0.2">
      <c r="A169" s="111" t="s">
        <v>200</v>
      </c>
      <c r="B169" s="111">
        <v>1988</v>
      </c>
      <c r="C169" s="112"/>
      <c r="D169" s="113"/>
      <c r="E169" s="114"/>
      <c r="F169" s="113"/>
      <c r="G169" s="112">
        <v>6.78</v>
      </c>
      <c r="H169" s="113">
        <v>294</v>
      </c>
      <c r="I169" s="115"/>
      <c r="J169" s="113"/>
      <c r="K169" s="112"/>
      <c r="L169" s="113"/>
      <c r="M169" s="112"/>
      <c r="N169" s="113"/>
      <c r="O169" s="112">
        <v>17.73</v>
      </c>
      <c r="P169" s="113">
        <v>230</v>
      </c>
      <c r="Q169" s="115"/>
      <c r="R169" s="113"/>
      <c r="S169" s="112">
        <v>19.82</v>
      </c>
      <c r="T169" s="113">
        <v>159</v>
      </c>
      <c r="U169" s="116"/>
      <c r="V169" s="113"/>
      <c r="W169" s="113">
        <v>683</v>
      </c>
      <c r="X169" s="106">
        <v>2014</v>
      </c>
      <c r="Y169" s="107">
        <f>IF(historie[[#This Row],[Ročník]]&lt;&gt;0,historie[[#This Row],[Rok]]-historie[[#This Row],[Ročník]],"")</f>
        <v>26</v>
      </c>
      <c r="Z169" s="107">
        <f>IF(AND(historie[[#This Row],[Ročník]]&lt;&gt;"",FLOOR(historie[[#This Row],[Rok]]-historie[[#This Row],[Ročník]],5)&gt;=35),FLOOR(historie[[#This Row],[Rok]]-historie[[#This Row],[Ročník]],5),0)</f>
        <v>0</v>
      </c>
      <c r="AA169" s="108">
        <f>IF(OR(historie[[#This Row],[100m]]&gt;b_1_m-k_1_m*měření,historie[[#This Row],[100m]]=""),0,ROUNDDOWN(a_1_m*(b_1_m-k_1_m*měření-historie[[#This Row],[100m]])^c_1_m,0))</f>
        <v>0</v>
      </c>
      <c r="AB169" s="108">
        <f>IF(OR(historie[[#This Row],[Dálka]]&lt;b_2_m,historie[[#This Row],[Dálka]]=""),0,ROUNDDOWN(a_2_m*(historie[[#This Row],[Dálka]]-b_2_m)^c_2_m,0))</f>
        <v>0</v>
      </c>
      <c r="AC169" s="108">
        <f>IF(OR(historie[[#This Row],[Koule]]&lt;b_3_m,historie[[#This Row],[Koule]]=""),0,ROUNDDOWN(a_3_m*(historie[[#This Row],[Koule]]-b_3_m)^c_3_m,0))</f>
        <v>294</v>
      </c>
      <c r="AD169" s="108">
        <f>IF(OR(historie[[#This Row],[Výška]]&lt;b_4_m,historie[[#This Row],[Výška]]=""),0,ROUNDDOWN(a_4_m*(historie[[#This Row],[Výška]]-b_4_m)^c_4_m,0))</f>
        <v>0</v>
      </c>
      <c r="AE169" s="108">
        <f>IF(OR(historie[[#This Row],[400m]]&gt;b_5_m-k_5_m*měření,historie[[#This Row],[400m]]=""),0,ROUNDDOWN(a_5_m*(b_5_m-k_5_m*měření-historie[[#This Row],[400m]])^c_5_m,0))</f>
        <v>0</v>
      </c>
      <c r="AF169" s="108">
        <f>IF(OR(historie[[#This Row],[Překážky]]&gt;b_6_m-k_6_m*měření,historie[[#This Row],[Překážky]]=""),0,ROUNDDOWN(a_6_m*(b_6_m-k_6_m*měření-historie[[#This Row],[Překážky]])^c_6_m,0))</f>
        <v>0</v>
      </c>
      <c r="AG169" s="108">
        <f>IF(OR(historie[[#This Row],[Disk]]&lt;b_7_m,historie[[#This Row],[Disk]]=""),0,ROUNDDOWN(a_7_m*(historie[[#This Row],[Disk]]-b_7_m)^c_7_m,0))</f>
        <v>230</v>
      </c>
      <c r="AH169" s="108">
        <f>IF(OR(historie[[#This Row],[Tyčka]]&lt;b_8_m,historie[[#This Row],[Tyčka]]=""),0,ROUNDDOWN(a_8_m*(historie[[#This Row],[Tyčka]]-b_8_m)^c_8_m,0))</f>
        <v>0</v>
      </c>
      <c r="AI169" s="108">
        <f>IF(OR(historie[[#This Row],[Oštěp]]&lt;b_9_m,historie[[#This Row],[Oštěp]]=""),0,ROUNDDOWN(a_9_m*(historie[[#This Row],[Oštěp]]-b_9_m)^c_9_m,0))</f>
        <v>159</v>
      </c>
      <c r="AJ169" s="108">
        <f>IF(OR(historie[[#This Row],[1500m]]*24*60*60&gt;b_10_m,historie[[#This Row],[1500m]]=""),0,ROUNDDOWN(a_10_m*(b_10_m-historie[[#This Row],[1500m]]*24*60*60)^c_10_m,0))</f>
        <v>0</v>
      </c>
      <c r="AK169" s="109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683</v>
      </c>
      <c r="AL169" s="108">
        <f>IF(OR(historie[[#This Row],[100m]]&gt;b_1_m-k_1_m*měření,historie[[#This Row],[100m]]=""),0,ROUNDDOWN(a_1_m*(b_1_m-k_1_m*měření-CEILING(historie[[#This Row],[100m]]*VLOOKUP(historie[[#This Row],[Veteran]],Veteran,2,FALSE),0.01))^c_1_m,0))</f>
        <v>0</v>
      </c>
      <c r="AM169" s="108">
        <f>IF(OR(historie[[#This Row],[Dálka]]&lt;b_2_m,historie[[#This Row],[Dálka]]=""),0,ROUNDDOWN(a_2_m*(ROUND(historie[[#This Row],[Dálka]]*VLOOKUP(historie[[#This Row],[Veteran]],Veteran,3,FALSE),0)-b_2_m)^c_2_m,0))</f>
        <v>0</v>
      </c>
      <c r="AN169" s="108">
        <f>IF(OR(historie[[#This Row],[Koule]]&lt;b_3_m,historie[[#This Row],[Koule]]=""),0,ROUNDDOWN(a_3_m*(FLOOR(historie[[#This Row],[Koule]]*VLOOKUP(historie[[#This Row],[Veteran]],Veteran,4,FALSE),0.01)-b_3_m)^c_3_m,0))</f>
        <v>294</v>
      </c>
      <c r="AO169" s="108">
        <f>IF(OR(historie[[#This Row],[Výška]]&lt;b_4_m,historie[[#This Row],[Výška]]=""),0,ROUNDDOWN(a_4_m*(ROUND(historie[[#This Row],[Výška]]*VLOOKUP(historie[[#This Row],[Veteran]],Veteran,5,FALSE),0)-b_4_m)^c_4_m,0))</f>
        <v>0</v>
      </c>
      <c r="AP169" s="108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169" s="108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69" s="108">
        <f>IF(OR(historie[[#This Row],[Disk]]&lt;b_7_m,historie[[#This Row],[Disk]]=""),0,ROUNDDOWN(a_7_m*(FLOOR(historie[[#This Row],[Disk]]*VLOOKUP(historie[[#This Row],[Veteran]],Veteran,8,FALSE),0.01)-b_7_m)^c_7_m,0))</f>
        <v>230</v>
      </c>
      <c r="AS169" s="108">
        <f>IF(OR(historie[[#This Row],[Tyčka]]&lt;b_8_m,historie[[#This Row],[Tyčka]]=""),0,ROUNDDOWN(a_8_m*(ROUND(historie[[#This Row],[Tyčka]]*VLOOKUP(historie[[#This Row],[Veteran]],Veteran,9,FALSE),0)-b_8_m)^c_8_m,0))</f>
        <v>0</v>
      </c>
      <c r="AT169" s="108">
        <f>IF(OR(historie[[#This Row],[Oštěp]]&lt;b_9_m,historie[[#This Row],[Oštěp]]=""),0,ROUNDDOWN(a_9_m*(FLOOR(historie[[#This Row],[Oštěp]]*VLOOKUP(historie[[#This Row],[Veteran]],Veteran,10,FALSE),0.01)-b_9_m)^c_9_m,0))</f>
        <v>159</v>
      </c>
      <c r="AU169" s="108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69" s="107">
        <f t="shared" si="2"/>
        <v>683</v>
      </c>
      <c r="AW169" s="108">
        <f t="array" ref="AW169">MAX(IF(historie[[Jméno a příjmení]:[Jméno a příjmení]]=A169,historie[[100m_body_v]:[100m_body_v]]))
+MAX(IF(historie[[Jméno a příjmení]:[Jméno a příjmení]]=A169,historie[[dálka_body_v]:[dálka_body_v]]))
+MAX(IF(historie[[Jméno a příjmení]:[Jméno a příjmení]]=A169,historie[[koule_body_v]:[koule_body_v]]))
+MAX(IF(historie[[Jméno a příjmení]:[Jméno a příjmení]]=A169,historie[[výška_body_v]:[výška_body_v]]))
+MAX(IF(historie[[Jméno a příjmení]:[Jméno a příjmení]]=A169,historie[[400m_body_v]:[400m_body_v]]))
+MAX(IF(historie[[Jméno a příjmení]:[Jméno a příjmení]]=A169,historie[[překážky_body_v]:[překážky_body_v]]))
+MAX(IF(historie[[Jméno a příjmení]:[Jméno a příjmení]]=A169,historie[[disk_body_v]:[disk_body_v]]))
+MAX(IF(historie[[Jméno a příjmení]:[Jméno a příjmení]]=A169,historie[[tyčka_body_v]:[tyčka_body_v]]))
+MAX(IF(historie[[Jméno a příjmení]:[Jméno a příjmení]]=A169,historie[[oštěp_body_v]:[oštěp_body_v]]))
+MAX(IF(historie[[Jméno a příjmení]:[Jméno a příjmení]]=A169,historie[[1500m_body_v]:[1500m_body_v]]))</f>
        <v>683</v>
      </c>
    </row>
    <row r="170" spans="1:49" x14ac:dyDescent="0.2">
      <c r="A170" s="122" t="s">
        <v>29</v>
      </c>
      <c r="B170" s="122">
        <v>1983</v>
      </c>
      <c r="C170" s="118">
        <v>14.2</v>
      </c>
      <c r="D170" s="119">
        <v>253</v>
      </c>
      <c r="E170" s="115">
        <v>394</v>
      </c>
      <c r="F170" s="119">
        <v>196</v>
      </c>
      <c r="G170" s="118">
        <v>7.77</v>
      </c>
      <c r="H170" s="119">
        <v>353</v>
      </c>
      <c r="I170" s="115">
        <v>140</v>
      </c>
      <c r="J170" s="119">
        <v>317</v>
      </c>
      <c r="K170" s="118">
        <v>70.5</v>
      </c>
      <c r="L170" s="119">
        <v>125</v>
      </c>
      <c r="M170" s="118"/>
      <c r="N170" s="119">
        <v>0</v>
      </c>
      <c r="O170" s="118">
        <v>18.62</v>
      </c>
      <c r="P170" s="119">
        <v>246</v>
      </c>
      <c r="Q170" s="115"/>
      <c r="R170" s="119">
        <v>0</v>
      </c>
      <c r="S170" s="118">
        <v>21.31</v>
      </c>
      <c r="T170" s="119">
        <v>179</v>
      </c>
      <c r="U170" s="120">
        <v>4.1444444444444445E-3</v>
      </c>
      <c r="V170" s="119">
        <v>272</v>
      </c>
      <c r="W170" s="119">
        <v>1941</v>
      </c>
      <c r="X170" s="83">
        <v>2019</v>
      </c>
      <c r="Y170" s="80">
        <f>IF(historie[[#This Row],[Ročník]]&lt;&gt;0,historie[[#This Row],[Rok]]-historie[[#This Row],[Ročník]],"")</f>
        <v>36</v>
      </c>
      <c r="Z170" s="80">
        <f>IF(AND(historie[[#This Row],[Ročník]]&lt;&gt;"",FLOOR(historie[[#This Row],[Rok]]-historie[[#This Row],[Ročník]],5)&gt;=35),FLOOR(historie[[#This Row],[Rok]]-historie[[#This Row],[Ročník]],5),0)</f>
        <v>35</v>
      </c>
      <c r="AA170" s="121">
        <f>IF(OR(historie[[#This Row],[100m]]&gt;b_1_m-k_1_m*měření,historie[[#This Row],[100m]]=""),0,ROUNDDOWN(a_1_m*(b_1_m-k_1_m*měření-historie[[#This Row],[100m]])^c_1_m,0))</f>
        <v>253</v>
      </c>
      <c r="AB170" s="121">
        <f>IF(OR(historie[[#This Row],[Dálka]]&lt;b_2_m,historie[[#This Row],[Dálka]]=""),0,ROUNDDOWN(a_2_m*(historie[[#This Row],[Dálka]]-b_2_m)^c_2_m,0))</f>
        <v>196</v>
      </c>
      <c r="AC170" s="121">
        <f>IF(OR(historie[[#This Row],[Koule]]&lt;b_3_m,historie[[#This Row],[Koule]]=""),0,ROUNDDOWN(a_3_m*(historie[[#This Row],[Koule]]-b_3_m)^c_3_m,0))</f>
        <v>353</v>
      </c>
      <c r="AD170" s="121">
        <f>IF(OR(historie[[#This Row],[Výška]]&lt;b_4_m,historie[[#This Row],[Výška]]=""),0,ROUNDDOWN(a_4_m*(historie[[#This Row],[Výška]]-b_4_m)^c_4_m,0))</f>
        <v>317</v>
      </c>
      <c r="AE170" s="121">
        <f>IF(OR(historie[[#This Row],[400m]]&gt;b_5_m-k_5_m*měření,historie[[#This Row],[400m]]=""),0,ROUNDDOWN(a_5_m*(b_5_m-k_5_m*měření-historie[[#This Row],[400m]])^c_5_m,0))</f>
        <v>125</v>
      </c>
      <c r="AF170" s="121">
        <f>IF(OR(historie[[#This Row],[Překážky]]&gt;b_6_m-k_6_m*měření,historie[[#This Row],[Překážky]]=""),0,ROUNDDOWN(a_6_m*(b_6_m-k_6_m*měření-historie[[#This Row],[Překážky]])^c_6_m,0))</f>
        <v>0</v>
      </c>
      <c r="AG170" s="121">
        <f>IF(OR(historie[[#This Row],[Disk]]&lt;b_7_m,historie[[#This Row],[Disk]]=""),0,ROUNDDOWN(a_7_m*(historie[[#This Row],[Disk]]-b_7_m)^c_7_m,0))</f>
        <v>246</v>
      </c>
      <c r="AH170" s="121">
        <f>IF(OR(historie[[#This Row],[Tyčka]]&lt;b_8_m,historie[[#This Row],[Tyčka]]=""),0,ROUNDDOWN(a_8_m*(historie[[#This Row],[Tyčka]]-b_8_m)^c_8_m,0))</f>
        <v>0</v>
      </c>
      <c r="AI170" s="121">
        <f>IF(OR(historie[[#This Row],[Oštěp]]&lt;b_9_m,historie[[#This Row],[Oštěp]]=""),0,ROUNDDOWN(a_9_m*(historie[[#This Row],[Oštěp]]-b_9_m)^c_9_m,0))</f>
        <v>179</v>
      </c>
      <c r="AJ170" s="121">
        <f>IF(OR(historie[[#This Row],[1500m]]*24*60*60&gt;b_10_m,historie[[#This Row],[1500m]]=""),0,ROUNDDOWN(a_10_m*(b_10_m-historie[[#This Row],[1500m]]*24*60*60)^c_10_m,0))</f>
        <v>272</v>
      </c>
      <c r="AK17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1941</v>
      </c>
      <c r="AL170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276</v>
      </c>
      <c r="AM170" s="121">
        <f>IF(OR(historie[[#This Row],[Dálka]]&lt;b_2_m,historie[[#This Row],[Dálka]]=""),0,ROUNDDOWN(a_2_m*(ROUND(historie[[#This Row],[Dálka]]*VLOOKUP(historie[[#This Row],[Veteran]],Veteran,3,FALSE),0)-b_2_m)^c_2_m,0))</f>
        <v>215</v>
      </c>
      <c r="AN170" s="121">
        <f>IF(OR(historie[[#This Row],[Koule]]&lt;b_3_m,historie[[#This Row],[Koule]]=""),0,ROUNDDOWN(a_3_m*(FLOOR(historie[[#This Row],[Koule]]*VLOOKUP(historie[[#This Row],[Veteran]],Veteran,4,FALSE),0.01)-b_3_m)^c_3_m,0))</f>
        <v>369</v>
      </c>
      <c r="AO170" s="121">
        <f>IF(OR(historie[[#This Row],[Výška]]&lt;b_4_m,historie[[#This Row],[Výška]]=""),0,ROUNDDOWN(a_4_m*(ROUND(historie[[#This Row],[Výška]]*VLOOKUP(historie[[#This Row],[Veteran]],Veteran,5,FALSE),0)-b_4_m)^c_4_m,0))</f>
        <v>345</v>
      </c>
      <c r="AP170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177</v>
      </c>
      <c r="AQ170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70" s="121">
        <f>IF(OR(historie[[#This Row],[Disk]]&lt;b_7_m,historie[[#This Row],[Disk]]=""),0,ROUNDDOWN(a_7_m*(FLOOR(historie[[#This Row],[Disk]]*VLOOKUP(historie[[#This Row],[Veteran]],Veteran,8,FALSE),0.01)-b_7_m)^c_7_m,0))</f>
        <v>251</v>
      </c>
      <c r="AS170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170" s="121">
        <f>IF(OR(historie[[#This Row],[Oštěp]]&lt;b_9_m,historie[[#This Row],[Oštěp]]=""),0,ROUNDDOWN(a_9_m*(FLOOR(historie[[#This Row],[Oštěp]]*VLOOKUP(historie[[#This Row],[Veteran]],Veteran,10,FALSE),0.01)-b_9_m)^c_9_m,0))</f>
        <v>183</v>
      </c>
      <c r="AU170" s="121">
        <f>IF(OR(historie[[#This Row],[1500m]]*24*60*60&gt;b_10_m,historie[[#This Row],[1500m]]=""),0,ROUNDDOWN(a_10_m*(b_10_m-historie[[#This Row],[1500m]]*VLOOKUP(historie[[#This Row],[Veteran]],Veteran,11,FALSE)*24*60*60)^c_10_m,0))</f>
        <v>285</v>
      </c>
      <c r="AV170" s="80">
        <f t="shared" si="2"/>
        <v>2101</v>
      </c>
      <c r="AW170" s="121">
        <f t="array" ref="AW170">MAX(IF(historie[[Jméno a příjmení]:[Jméno a příjmení]]=A170,historie[[100m_body_v]:[100m_body_v]]))
+MAX(IF(historie[[Jméno a příjmení]:[Jméno a příjmení]]=A170,historie[[dálka_body_v]:[dálka_body_v]]))
+MAX(IF(historie[[Jméno a příjmení]:[Jméno a příjmení]]=A170,historie[[koule_body_v]:[koule_body_v]]))
+MAX(IF(historie[[Jméno a příjmení]:[Jméno a příjmení]]=A170,historie[[výška_body_v]:[výška_body_v]]))
+MAX(IF(historie[[Jméno a příjmení]:[Jméno a příjmení]]=A170,historie[[400m_body_v]:[400m_body_v]]))
+MAX(IF(historie[[Jméno a příjmení]:[Jméno a příjmení]]=A170,historie[[překážky_body_v]:[překážky_body_v]]))
+MAX(IF(historie[[Jméno a příjmení]:[Jméno a příjmení]]=A170,historie[[disk_body_v]:[disk_body_v]]))
+MAX(IF(historie[[Jméno a příjmení]:[Jméno a příjmení]]=A170,historie[[tyčka_body_v]:[tyčka_body_v]]))
+MAX(IF(historie[[Jméno a příjmení]:[Jméno a příjmení]]=A170,historie[[oštěp_body_v]:[oštěp_body_v]]))
+MAX(IF(historie[[Jméno a příjmení]:[Jméno a příjmení]]=A170,historie[[1500m_body_v]:[1500m_body_v]]))</f>
        <v>2631</v>
      </c>
    </row>
    <row r="171" spans="1:49" x14ac:dyDescent="0.2">
      <c r="A171" s="122" t="s">
        <v>29</v>
      </c>
      <c r="B171" s="122">
        <v>1983</v>
      </c>
      <c r="C171" s="118">
        <v>13.81</v>
      </c>
      <c r="D171" s="119">
        <v>305</v>
      </c>
      <c r="E171" s="115">
        <v>429</v>
      </c>
      <c r="F171" s="119">
        <v>254</v>
      </c>
      <c r="G171" s="118">
        <v>7.41</v>
      </c>
      <c r="H171" s="119">
        <v>331</v>
      </c>
      <c r="I171" s="115">
        <v>140</v>
      </c>
      <c r="J171" s="119">
        <v>317</v>
      </c>
      <c r="K171" s="118">
        <v>69.11</v>
      </c>
      <c r="L171" s="119">
        <v>154</v>
      </c>
      <c r="M171" s="118"/>
      <c r="N171" s="119">
        <v>0</v>
      </c>
      <c r="O171" s="118">
        <v>18.399999999999999</v>
      </c>
      <c r="P171" s="119">
        <v>242</v>
      </c>
      <c r="Q171" s="115">
        <v>0</v>
      </c>
      <c r="R171" s="119">
        <v>0</v>
      </c>
      <c r="S171" s="118">
        <v>22.9</v>
      </c>
      <c r="T171" s="119">
        <v>201</v>
      </c>
      <c r="U171" s="120">
        <v>4.261805555555556E-3</v>
      </c>
      <c r="V171" s="119">
        <v>232</v>
      </c>
      <c r="W171" s="119">
        <v>2036</v>
      </c>
      <c r="X171" s="83">
        <v>2018</v>
      </c>
      <c r="Y171" s="80">
        <f>IF(historie[[#This Row],[Ročník]]&lt;&gt;0,historie[[#This Row],[Rok]]-historie[[#This Row],[Ročník]],"")</f>
        <v>35</v>
      </c>
      <c r="Z171" s="80">
        <f>IF(AND(historie[[#This Row],[Ročník]]&lt;&gt;"",FLOOR(historie[[#This Row],[Rok]]-historie[[#This Row],[Ročník]],5)&gt;=35),FLOOR(historie[[#This Row],[Rok]]-historie[[#This Row],[Ročník]],5),0)</f>
        <v>35</v>
      </c>
      <c r="AA171" s="121">
        <f>IF(OR(historie[[#This Row],[100m]]&gt;b_1_m-k_1_m*měření,historie[[#This Row],[100m]]=""),0,ROUNDDOWN(a_1_m*(b_1_m-k_1_m*měření-historie[[#This Row],[100m]])^c_1_m,0))</f>
        <v>305</v>
      </c>
      <c r="AB171" s="121">
        <f>IF(OR(historie[[#This Row],[Dálka]]&lt;b_2_m,historie[[#This Row],[Dálka]]=""),0,ROUNDDOWN(a_2_m*(historie[[#This Row],[Dálka]]-b_2_m)^c_2_m,0))</f>
        <v>254</v>
      </c>
      <c r="AC171" s="121">
        <f>IF(OR(historie[[#This Row],[Koule]]&lt;b_3_m,historie[[#This Row],[Koule]]=""),0,ROUNDDOWN(a_3_m*(historie[[#This Row],[Koule]]-b_3_m)^c_3_m,0))</f>
        <v>331</v>
      </c>
      <c r="AD171" s="121">
        <f>IF(OR(historie[[#This Row],[Výška]]&lt;b_4_m,historie[[#This Row],[Výška]]=""),0,ROUNDDOWN(a_4_m*(historie[[#This Row],[Výška]]-b_4_m)^c_4_m,0))</f>
        <v>317</v>
      </c>
      <c r="AE171" s="121">
        <f>IF(OR(historie[[#This Row],[400m]]&gt;b_5_m-k_5_m*měření,historie[[#This Row],[400m]]=""),0,ROUNDDOWN(a_5_m*(b_5_m-k_5_m*měření-historie[[#This Row],[400m]])^c_5_m,0))</f>
        <v>154</v>
      </c>
      <c r="AF171" s="121">
        <f>IF(OR(historie[[#This Row],[Překážky]]&gt;b_6_m-k_6_m*měření,historie[[#This Row],[Překážky]]=""),0,ROUNDDOWN(a_6_m*(b_6_m-k_6_m*měření-historie[[#This Row],[Překážky]])^c_6_m,0))</f>
        <v>0</v>
      </c>
      <c r="AG171" s="121">
        <f>IF(OR(historie[[#This Row],[Disk]]&lt;b_7_m,historie[[#This Row],[Disk]]=""),0,ROUNDDOWN(a_7_m*(historie[[#This Row],[Disk]]-b_7_m)^c_7_m,0))</f>
        <v>242</v>
      </c>
      <c r="AH171" s="121">
        <f>IF(OR(historie[[#This Row],[Tyčka]]&lt;b_8_m,historie[[#This Row],[Tyčka]]=""),0,ROUNDDOWN(a_8_m*(historie[[#This Row],[Tyčka]]-b_8_m)^c_8_m,0))</f>
        <v>0</v>
      </c>
      <c r="AI171" s="121">
        <f>IF(OR(historie[[#This Row],[Oštěp]]&lt;b_9_m,historie[[#This Row],[Oštěp]]=""),0,ROUNDDOWN(a_9_m*(historie[[#This Row],[Oštěp]]-b_9_m)^c_9_m,0))</f>
        <v>201</v>
      </c>
      <c r="AJ171" s="121">
        <f>IF(OR(historie[[#This Row],[1500m]]*24*60*60&gt;b_10_m,historie[[#This Row],[1500m]]=""),0,ROUNDDOWN(a_10_m*(b_10_m-historie[[#This Row],[1500m]]*24*60*60)^c_10_m,0))</f>
        <v>232</v>
      </c>
      <c r="AK17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2036</v>
      </c>
      <c r="AL171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331</v>
      </c>
      <c r="AM171" s="121">
        <f>IF(OR(historie[[#This Row],[Dálka]]&lt;b_2_m,historie[[#This Row],[Dálka]]=""),0,ROUNDDOWN(a_2_m*(ROUND(historie[[#This Row],[Dálka]]*VLOOKUP(historie[[#This Row],[Veteran]],Veteran,3,FALSE),0)-b_2_m)^c_2_m,0))</f>
        <v>278</v>
      </c>
      <c r="AN171" s="121">
        <f>IF(OR(historie[[#This Row],[Koule]]&lt;b_3_m,historie[[#This Row],[Koule]]=""),0,ROUNDDOWN(a_3_m*(FLOOR(historie[[#This Row],[Koule]]*VLOOKUP(historie[[#This Row],[Veteran]],Veteran,4,FALSE),0.01)-b_3_m)^c_3_m,0))</f>
        <v>347</v>
      </c>
      <c r="AO171" s="121">
        <f>IF(OR(historie[[#This Row],[Výška]]&lt;b_4_m,historie[[#This Row],[Výška]]=""),0,ROUNDDOWN(a_4_m*(ROUND(historie[[#This Row],[Výška]]*VLOOKUP(historie[[#This Row],[Veteran]],Veteran,5,FALSE),0)-b_4_m)^c_4_m,0))</f>
        <v>345</v>
      </c>
      <c r="AP171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210</v>
      </c>
      <c r="AQ171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71" s="121">
        <f>IF(OR(historie[[#This Row],[Disk]]&lt;b_7_m,historie[[#This Row],[Disk]]=""),0,ROUNDDOWN(a_7_m*(FLOOR(historie[[#This Row],[Disk]]*VLOOKUP(historie[[#This Row],[Veteran]],Veteran,8,FALSE),0.01)-b_7_m)^c_7_m,0))</f>
        <v>247</v>
      </c>
      <c r="AS171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171" s="121">
        <f>IF(OR(historie[[#This Row],[Oštěp]]&lt;b_9_m,historie[[#This Row],[Oštěp]]=""),0,ROUNDDOWN(a_9_m*(FLOOR(historie[[#This Row],[Oštěp]]*VLOOKUP(historie[[#This Row],[Veteran]],Veteran,10,FALSE),0.01)-b_9_m)^c_9_m,0))</f>
        <v>204</v>
      </c>
      <c r="AU171" s="121">
        <f>IF(OR(historie[[#This Row],[1500m]]*24*60*60&gt;b_10_m,historie[[#This Row],[1500m]]=""),0,ROUNDDOWN(a_10_m*(b_10_m-historie[[#This Row],[1500m]]*VLOOKUP(historie[[#This Row],[Veteran]],Veteran,11,FALSE)*24*60*60)^c_10_m,0))</f>
        <v>244</v>
      </c>
      <c r="AV171" s="80">
        <f t="shared" si="2"/>
        <v>2206</v>
      </c>
      <c r="AW171" s="121">
        <f t="array" ref="AW171">MAX(IF(historie[[Jméno a příjmení]:[Jméno a příjmení]]=A171,historie[[100m_body_v]:[100m_body_v]]))
+MAX(IF(historie[[Jméno a příjmení]:[Jméno a příjmení]]=A171,historie[[dálka_body_v]:[dálka_body_v]]))
+MAX(IF(historie[[Jméno a příjmení]:[Jméno a příjmení]]=A171,historie[[koule_body_v]:[koule_body_v]]))
+MAX(IF(historie[[Jméno a příjmení]:[Jméno a příjmení]]=A171,historie[[výška_body_v]:[výška_body_v]]))
+MAX(IF(historie[[Jméno a příjmení]:[Jméno a příjmení]]=A171,historie[[400m_body_v]:[400m_body_v]]))
+MAX(IF(historie[[Jméno a příjmení]:[Jméno a příjmení]]=A171,historie[[překážky_body_v]:[překážky_body_v]]))
+MAX(IF(historie[[Jméno a příjmení]:[Jméno a příjmení]]=A171,historie[[disk_body_v]:[disk_body_v]]))
+MAX(IF(historie[[Jméno a příjmení]:[Jméno a příjmení]]=A171,historie[[tyčka_body_v]:[tyčka_body_v]]))
+MAX(IF(historie[[Jméno a příjmení]:[Jméno a příjmení]]=A171,historie[[oštěp_body_v]:[oštěp_body_v]]))
+MAX(IF(historie[[Jméno a příjmení]:[Jméno a příjmení]]=A171,historie[[1500m_body_v]:[1500m_body_v]]))</f>
        <v>2631</v>
      </c>
    </row>
    <row r="172" spans="1:49" x14ac:dyDescent="0.2">
      <c r="A172" s="122" t="s">
        <v>29</v>
      </c>
      <c r="B172" s="122">
        <v>1983</v>
      </c>
      <c r="C172" s="118">
        <v>13.7</v>
      </c>
      <c r="D172" s="119">
        <v>321</v>
      </c>
      <c r="E172" s="115">
        <v>425</v>
      </c>
      <c r="F172" s="119">
        <v>247</v>
      </c>
      <c r="G172" s="118">
        <v>7.87</v>
      </c>
      <c r="H172" s="119">
        <v>359</v>
      </c>
      <c r="I172" s="115">
        <v>135</v>
      </c>
      <c r="J172" s="119">
        <v>283</v>
      </c>
      <c r="K172" s="118">
        <v>71.400000000000006</v>
      </c>
      <c r="L172" s="119">
        <v>107</v>
      </c>
      <c r="M172" s="118"/>
      <c r="N172" s="119">
        <v>0</v>
      </c>
      <c r="O172" s="118">
        <v>19.84</v>
      </c>
      <c r="P172" s="119">
        <v>269</v>
      </c>
      <c r="Q172" s="115"/>
      <c r="R172" s="119">
        <v>0</v>
      </c>
      <c r="S172" s="118">
        <v>24.91</v>
      </c>
      <c r="T172" s="119">
        <v>228</v>
      </c>
      <c r="U172" s="120">
        <v>4.4675925925925933E-3</v>
      </c>
      <c r="V172" s="119">
        <v>168</v>
      </c>
      <c r="W172" s="119">
        <v>1982</v>
      </c>
      <c r="X172" s="83">
        <v>2017</v>
      </c>
      <c r="Y172" s="80">
        <f>IF(historie[[#This Row],[Ročník]]&lt;&gt;0,historie[[#This Row],[Rok]]-historie[[#This Row],[Ročník]],"")</f>
        <v>34</v>
      </c>
      <c r="Z172" s="80">
        <f>IF(AND(historie[[#This Row],[Ročník]]&lt;&gt;"",FLOOR(historie[[#This Row],[Rok]]-historie[[#This Row],[Ročník]],5)&gt;=35),FLOOR(historie[[#This Row],[Rok]]-historie[[#This Row],[Ročník]],5),0)</f>
        <v>0</v>
      </c>
      <c r="AA172" s="121">
        <f>IF(OR(historie[[#This Row],[100m]]&gt;b_1_m-k_1_m*měření,historie[[#This Row],[100m]]=""),0,ROUNDDOWN(a_1_m*(b_1_m-k_1_m*měření-historie[[#This Row],[100m]])^c_1_m,0))</f>
        <v>321</v>
      </c>
      <c r="AB172" s="121">
        <f>IF(OR(historie[[#This Row],[Dálka]]&lt;b_2_m,historie[[#This Row],[Dálka]]=""),0,ROUNDDOWN(a_2_m*(historie[[#This Row],[Dálka]]-b_2_m)^c_2_m,0))</f>
        <v>247</v>
      </c>
      <c r="AC172" s="121">
        <f>IF(OR(historie[[#This Row],[Koule]]&lt;b_3_m,historie[[#This Row],[Koule]]=""),0,ROUNDDOWN(a_3_m*(historie[[#This Row],[Koule]]-b_3_m)^c_3_m,0))</f>
        <v>359</v>
      </c>
      <c r="AD172" s="121">
        <f>IF(OR(historie[[#This Row],[Výška]]&lt;b_4_m,historie[[#This Row],[Výška]]=""),0,ROUNDDOWN(a_4_m*(historie[[#This Row],[Výška]]-b_4_m)^c_4_m,0))</f>
        <v>283</v>
      </c>
      <c r="AE172" s="121">
        <f>IF(OR(historie[[#This Row],[400m]]&gt;b_5_m-k_5_m*měření,historie[[#This Row],[400m]]=""),0,ROUNDDOWN(a_5_m*(b_5_m-k_5_m*měření-historie[[#This Row],[400m]])^c_5_m,0))</f>
        <v>107</v>
      </c>
      <c r="AF172" s="121">
        <f>IF(OR(historie[[#This Row],[Překážky]]&gt;b_6_m-k_6_m*měření,historie[[#This Row],[Překážky]]=""),0,ROUNDDOWN(a_6_m*(b_6_m-k_6_m*měření-historie[[#This Row],[Překážky]])^c_6_m,0))</f>
        <v>0</v>
      </c>
      <c r="AG172" s="121">
        <f>IF(OR(historie[[#This Row],[Disk]]&lt;b_7_m,historie[[#This Row],[Disk]]=""),0,ROUNDDOWN(a_7_m*(historie[[#This Row],[Disk]]-b_7_m)^c_7_m,0))</f>
        <v>269</v>
      </c>
      <c r="AH172" s="121">
        <f>IF(OR(historie[[#This Row],[Tyčka]]&lt;b_8_m,historie[[#This Row],[Tyčka]]=""),0,ROUNDDOWN(a_8_m*(historie[[#This Row],[Tyčka]]-b_8_m)^c_8_m,0))</f>
        <v>0</v>
      </c>
      <c r="AI172" s="121">
        <f>IF(OR(historie[[#This Row],[Oštěp]]&lt;b_9_m,historie[[#This Row],[Oštěp]]=""),0,ROUNDDOWN(a_9_m*(historie[[#This Row],[Oštěp]]-b_9_m)^c_9_m,0))</f>
        <v>228</v>
      </c>
      <c r="AJ172" s="121">
        <f>IF(OR(historie[[#This Row],[1500m]]*24*60*60&gt;b_10_m,historie[[#This Row],[1500m]]=""),0,ROUNDDOWN(a_10_m*(b_10_m-historie[[#This Row],[1500m]]*24*60*60)^c_10_m,0))</f>
        <v>168</v>
      </c>
      <c r="AK17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1982</v>
      </c>
      <c r="AL172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321</v>
      </c>
      <c r="AM172" s="121">
        <f>IF(OR(historie[[#This Row],[Dálka]]&lt;b_2_m,historie[[#This Row],[Dálka]]=""),0,ROUNDDOWN(a_2_m*(ROUND(historie[[#This Row],[Dálka]]*VLOOKUP(historie[[#This Row],[Veteran]],Veteran,3,FALSE),0)-b_2_m)^c_2_m,0))</f>
        <v>247</v>
      </c>
      <c r="AN172" s="121">
        <f>IF(OR(historie[[#This Row],[Koule]]&lt;b_3_m,historie[[#This Row],[Koule]]=""),0,ROUNDDOWN(a_3_m*(FLOOR(historie[[#This Row],[Koule]]*VLOOKUP(historie[[#This Row],[Veteran]],Veteran,4,FALSE),0.01)-b_3_m)^c_3_m,0))</f>
        <v>359</v>
      </c>
      <c r="AO172" s="12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72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107</v>
      </c>
      <c r="AQ172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72" s="121">
        <f>IF(OR(historie[[#This Row],[Disk]]&lt;b_7_m,historie[[#This Row],[Disk]]=""),0,ROUNDDOWN(a_7_m*(FLOOR(historie[[#This Row],[Disk]]*VLOOKUP(historie[[#This Row],[Veteran]],Veteran,8,FALSE),0.01)-b_7_m)^c_7_m,0))</f>
        <v>269</v>
      </c>
      <c r="AS172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172" s="121">
        <f>IF(OR(historie[[#This Row],[Oštěp]]&lt;b_9_m,historie[[#This Row],[Oštěp]]=""),0,ROUNDDOWN(a_9_m*(FLOOR(historie[[#This Row],[Oštěp]]*VLOOKUP(historie[[#This Row],[Veteran]],Veteran,10,FALSE),0.01)-b_9_m)^c_9_m,0))</f>
        <v>228</v>
      </c>
      <c r="AU172" s="121">
        <f>IF(OR(historie[[#This Row],[1500m]]*24*60*60&gt;b_10_m,historie[[#This Row],[1500m]]=""),0,ROUNDDOWN(a_10_m*(b_10_m-historie[[#This Row],[1500m]]*VLOOKUP(historie[[#This Row],[Veteran]],Veteran,11,FALSE)*24*60*60)^c_10_m,0))</f>
        <v>168</v>
      </c>
      <c r="AV172" s="80">
        <f t="shared" si="2"/>
        <v>1982</v>
      </c>
      <c r="AW172" s="121">
        <f t="array" ref="AW172">MAX(IF(historie[[Jméno a příjmení]:[Jméno a příjmení]]=A172,historie[[100m_body_v]:[100m_body_v]]))
+MAX(IF(historie[[Jméno a příjmení]:[Jméno a příjmení]]=A172,historie[[dálka_body_v]:[dálka_body_v]]))
+MAX(IF(historie[[Jméno a příjmení]:[Jméno a příjmení]]=A172,historie[[koule_body_v]:[koule_body_v]]))
+MAX(IF(historie[[Jméno a příjmení]:[Jméno a příjmení]]=A172,historie[[výška_body_v]:[výška_body_v]]))
+MAX(IF(historie[[Jméno a příjmení]:[Jméno a příjmení]]=A172,historie[[400m_body_v]:[400m_body_v]]))
+MAX(IF(historie[[Jméno a příjmení]:[Jméno a příjmení]]=A172,historie[[překážky_body_v]:[překážky_body_v]]))
+MAX(IF(historie[[Jméno a příjmení]:[Jméno a příjmení]]=A172,historie[[disk_body_v]:[disk_body_v]]))
+MAX(IF(historie[[Jméno a příjmení]:[Jméno a příjmení]]=A172,historie[[tyčka_body_v]:[tyčka_body_v]]))
+MAX(IF(historie[[Jméno a příjmení]:[Jméno a příjmení]]=A172,historie[[oštěp_body_v]:[oštěp_body_v]]))
+MAX(IF(historie[[Jméno a příjmení]:[Jméno a příjmení]]=A172,historie[[1500m_body_v]:[1500m_body_v]]))</f>
        <v>2631</v>
      </c>
    </row>
    <row r="173" spans="1:49" x14ac:dyDescent="0.2">
      <c r="A173" s="56" t="s">
        <v>29</v>
      </c>
      <c r="B173" s="56">
        <v>1983</v>
      </c>
      <c r="C173" s="57">
        <v>13.5</v>
      </c>
      <c r="D173" s="58">
        <v>350</v>
      </c>
      <c r="E173" s="59">
        <v>411</v>
      </c>
      <c r="F173" s="58">
        <v>224</v>
      </c>
      <c r="G173" s="57">
        <v>8.24</v>
      </c>
      <c r="H173" s="58">
        <v>381</v>
      </c>
      <c r="I173" s="59">
        <v>140</v>
      </c>
      <c r="J173" s="58">
        <v>317</v>
      </c>
      <c r="K173" s="57">
        <v>65.27</v>
      </c>
      <c r="L173" s="58">
        <v>248</v>
      </c>
      <c r="M173" s="57"/>
      <c r="N173" s="58">
        <v>0</v>
      </c>
      <c r="O173" s="57">
        <v>17.88</v>
      </c>
      <c r="P173" s="58">
        <v>233</v>
      </c>
      <c r="Q173" s="59"/>
      <c r="R173" s="58">
        <v>0</v>
      </c>
      <c r="S173" s="57">
        <v>23.73</v>
      </c>
      <c r="T173" s="58">
        <v>212</v>
      </c>
      <c r="U173" s="60">
        <v>4.4331018518518521E-3</v>
      </c>
      <c r="V173" s="58">
        <v>178</v>
      </c>
      <c r="W173" s="58">
        <v>2143</v>
      </c>
      <c r="X173" s="83">
        <v>2013</v>
      </c>
      <c r="Y173" s="77">
        <f>IF(historie[[#This Row],[Ročník]]&lt;&gt;0,historie[[#This Row],[Rok]]-historie[[#This Row],[Ročník]],"")</f>
        <v>30</v>
      </c>
      <c r="Z173" s="80">
        <f>IF(AND(historie[[#This Row],[Ročník]]&lt;&gt;"",FLOOR(historie[[#This Row],[Rok]]-historie[[#This Row],[Ročník]],5)&gt;=35),FLOOR(historie[[#This Row],[Rok]]-historie[[#This Row],[Ročník]],5),0)</f>
        <v>0</v>
      </c>
      <c r="AA173" s="61">
        <f>IF(OR(historie[[#This Row],[100m]]&gt;b_1_m-k_1_m*měření,historie[[#This Row],[100m]]=""),0,ROUNDDOWN(a_1_m*(b_1_m-k_1_m*měření-historie[[#This Row],[100m]])^c_1_m,0))</f>
        <v>350</v>
      </c>
      <c r="AB173" s="61">
        <f>IF(OR(historie[[#This Row],[Dálka]]&lt;b_2_m,historie[[#This Row],[Dálka]]=""),0,ROUNDDOWN(a_2_m*(historie[[#This Row],[Dálka]]-b_2_m)^c_2_m,0))</f>
        <v>224</v>
      </c>
      <c r="AC173" s="61">
        <f>IF(OR(historie[[#This Row],[Koule]]&lt;b_3_m,historie[[#This Row],[Koule]]=""),0,ROUNDDOWN(a_3_m*(historie[[#This Row],[Koule]]-b_3_m)^c_3_m,0))</f>
        <v>381</v>
      </c>
      <c r="AD173" s="61">
        <f>IF(OR(historie[[#This Row],[Výška]]&lt;b_4_m,historie[[#This Row],[Výška]]=""),0,ROUNDDOWN(a_4_m*(historie[[#This Row],[Výška]]-b_4_m)^c_4_m,0))</f>
        <v>317</v>
      </c>
      <c r="AE173" s="61">
        <f>IF(OR(historie[[#This Row],[400m]]&gt;b_5_m-k_5_m*měření,historie[[#This Row],[400m]]=""),0,ROUNDDOWN(a_5_m*(b_5_m-k_5_m*měření-historie[[#This Row],[400m]])^c_5_m,0))</f>
        <v>248</v>
      </c>
      <c r="AF173" s="61">
        <f>IF(OR(historie[[#This Row],[Překážky]]&gt;b_6_m-k_6_m*měření,historie[[#This Row],[Překážky]]=""),0,ROUNDDOWN(a_6_m*(b_6_m-k_6_m*měření-historie[[#This Row],[Překážky]])^c_6_m,0))</f>
        <v>0</v>
      </c>
      <c r="AG173" s="61">
        <f>IF(OR(historie[[#This Row],[Disk]]&lt;b_7_m,historie[[#This Row],[Disk]]=""),0,ROUNDDOWN(a_7_m*(historie[[#This Row],[Disk]]-b_7_m)^c_7_m,0))</f>
        <v>233</v>
      </c>
      <c r="AH173" s="61">
        <f>IF(OR(historie[[#This Row],[Tyčka]]&lt;b_8_m,historie[[#This Row],[Tyčka]]=""),0,ROUNDDOWN(a_8_m*(historie[[#This Row],[Tyčka]]-b_8_m)^c_8_m,0))</f>
        <v>0</v>
      </c>
      <c r="AI173" s="61">
        <f>IF(OR(historie[[#This Row],[Oštěp]]&lt;b_9_m,historie[[#This Row],[Oštěp]]=""),0,ROUNDDOWN(a_9_m*(historie[[#This Row],[Oštěp]]-b_9_m)^c_9_m,0))</f>
        <v>212</v>
      </c>
      <c r="AJ173" s="61">
        <f>IF(OR(historie[[#This Row],[1500m]]*24*60*60&gt;b_10_m,historie[[#This Row],[1500m]]=""),0,ROUNDDOWN(a_10_m*(b_10_m-historie[[#This Row],[1500m]]*24*60*60)^c_10_m,0))</f>
        <v>178</v>
      </c>
      <c r="AK17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2143</v>
      </c>
      <c r="AL17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350</v>
      </c>
      <c r="AM173" s="61">
        <f>IF(OR(historie[[#This Row],[Dálka]]&lt;b_2_m,historie[[#This Row],[Dálka]]=""),0,ROUNDDOWN(a_2_m*(ROUND(historie[[#This Row],[Dálka]]*VLOOKUP(historie[[#This Row],[Veteran]],Veteran,3,FALSE),0)-b_2_m)^c_2_m,0))</f>
        <v>224</v>
      </c>
      <c r="AN173" s="61">
        <f>IF(OR(historie[[#This Row],[Koule]]&lt;b_3_m,historie[[#This Row],[Koule]]=""),0,ROUNDDOWN(a_3_m*(FLOOR(historie[[#This Row],[Koule]]*VLOOKUP(historie[[#This Row],[Veteran]],Veteran,4,FALSE),0.01)-b_3_m)^c_3_m,0))</f>
        <v>381</v>
      </c>
      <c r="AO173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17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248</v>
      </c>
      <c r="AQ17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73" s="61">
        <f>IF(OR(historie[[#This Row],[Disk]]&lt;b_7_m,historie[[#This Row],[Disk]]=""),0,ROUNDDOWN(a_7_m*(FLOOR(historie[[#This Row],[Disk]]*VLOOKUP(historie[[#This Row],[Veteran]],Veteran,8,FALSE),0.01)-b_7_m)^c_7_m,0))</f>
        <v>233</v>
      </c>
      <c r="AS173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73" s="61">
        <f>IF(OR(historie[[#This Row],[Oštěp]]&lt;b_9_m,historie[[#This Row],[Oštěp]]=""),0,ROUNDDOWN(a_9_m*(FLOOR(historie[[#This Row],[Oštěp]]*VLOOKUP(historie[[#This Row],[Veteran]],Veteran,10,FALSE),0.01)-b_9_m)^c_9_m,0))</f>
        <v>212</v>
      </c>
      <c r="AU173" s="61">
        <f>IF(OR(historie[[#This Row],[1500m]]*24*60*60&gt;b_10_m,historie[[#This Row],[1500m]]=""),0,ROUNDDOWN(a_10_m*(b_10_m-historie[[#This Row],[1500m]]*VLOOKUP(historie[[#This Row],[Veteran]],Veteran,11,FALSE)*24*60*60)^c_10_m,0))</f>
        <v>178</v>
      </c>
      <c r="AV173" s="80">
        <f t="shared" si="2"/>
        <v>2143</v>
      </c>
      <c r="AW173" s="62">
        <f t="array" ref="AW173">MAX(IF(historie[[Jméno a příjmení]:[Jméno a příjmení]]=A173,historie[[100m_body_v]:[100m_body_v]]))
+MAX(IF(historie[[Jméno a příjmení]:[Jméno a příjmení]]=A173,historie[[dálka_body_v]:[dálka_body_v]]))
+MAX(IF(historie[[Jméno a příjmení]:[Jméno a příjmení]]=A173,historie[[koule_body_v]:[koule_body_v]]))
+MAX(IF(historie[[Jméno a příjmení]:[Jméno a příjmení]]=A173,historie[[výška_body_v]:[výška_body_v]]))
+MAX(IF(historie[[Jméno a příjmení]:[Jméno a příjmení]]=A173,historie[[400m_body_v]:[400m_body_v]]))
+MAX(IF(historie[[Jméno a příjmení]:[Jméno a příjmení]]=A173,historie[[překážky_body_v]:[překážky_body_v]]))
+MAX(IF(historie[[Jméno a příjmení]:[Jméno a příjmení]]=A173,historie[[disk_body_v]:[disk_body_v]]))
+MAX(IF(historie[[Jméno a příjmení]:[Jméno a příjmení]]=A173,historie[[tyčka_body_v]:[tyčka_body_v]]))
+MAX(IF(historie[[Jméno a příjmení]:[Jméno a příjmení]]=A173,historie[[oštěp_body_v]:[oštěp_body_v]]))
+MAX(IF(historie[[Jméno a příjmení]:[Jméno a příjmení]]=A173,historie[[1500m_body_v]:[1500m_body_v]]))</f>
        <v>2631</v>
      </c>
    </row>
    <row r="174" spans="1:49" x14ac:dyDescent="0.2">
      <c r="A174" s="56" t="s">
        <v>29</v>
      </c>
      <c r="B174" s="56">
        <v>1983</v>
      </c>
      <c r="C174" s="57">
        <v>14.21</v>
      </c>
      <c r="D174" s="58">
        <v>251</v>
      </c>
      <c r="E174" s="59">
        <v>419</v>
      </c>
      <c r="F174" s="58">
        <v>237</v>
      </c>
      <c r="G174" s="57">
        <v>8.08</v>
      </c>
      <c r="H174" s="58">
        <v>371</v>
      </c>
      <c r="I174" s="63">
        <v>140</v>
      </c>
      <c r="J174" s="58">
        <v>317</v>
      </c>
      <c r="K174" s="57">
        <v>67.8</v>
      </c>
      <c r="L174" s="58">
        <v>183</v>
      </c>
      <c r="M174" s="57"/>
      <c r="N174" s="58">
        <v>0</v>
      </c>
      <c r="O174" s="57">
        <v>19.12</v>
      </c>
      <c r="P174" s="58">
        <v>256</v>
      </c>
      <c r="Q174" s="63"/>
      <c r="R174" s="58">
        <v>0</v>
      </c>
      <c r="S174" s="57">
        <v>25.32</v>
      </c>
      <c r="T174" s="58">
        <v>234</v>
      </c>
      <c r="U174" s="60">
        <v>4.4212962962962956E-3</v>
      </c>
      <c r="V174" s="58">
        <v>180</v>
      </c>
      <c r="W174" s="58">
        <v>2029</v>
      </c>
      <c r="X174" s="83">
        <v>2012</v>
      </c>
      <c r="Y174" s="77">
        <f>IF(historie[[#This Row],[Ročník]]&lt;&gt;0,historie[[#This Row],[Rok]]-historie[[#This Row],[Ročník]],"")</f>
        <v>29</v>
      </c>
      <c r="Z174" s="80">
        <f>IF(AND(historie[[#This Row],[Ročník]]&lt;&gt;"",FLOOR(historie[[#This Row],[Rok]]-historie[[#This Row],[Ročník]],5)&gt;=35),FLOOR(historie[[#This Row],[Rok]]-historie[[#This Row],[Ročník]],5),0)</f>
        <v>0</v>
      </c>
      <c r="AA174" s="61">
        <f>IF(OR(historie[[#This Row],[100m]]&gt;b_1_m-k_1_m*měření,historie[[#This Row],[100m]]=""),0,ROUNDDOWN(a_1_m*(b_1_m-k_1_m*měření-historie[[#This Row],[100m]])^c_1_m,0))</f>
        <v>251</v>
      </c>
      <c r="AB174" s="61">
        <f>IF(OR(historie[[#This Row],[Dálka]]&lt;b_2_m,historie[[#This Row],[Dálka]]=""),0,ROUNDDOWN(a_2_m*(historie[[#This Row],[Dálka]]-b_2_m)^c_2_m,0))</f>
        <v>237</v>
      </c>
      <c r="AC174" s="61">
        <f>IF(OR(historie[[#This Row],[Koule]]&lt;b_3_m,historie[[#This Row],[Koule]]=""),0,ROUNDDOWN(a_3_m*(historie[[#This Row],[Koule]]-b_3_m)^c_3_m,0))</f>
        <v>371</v>
      </c>
      <c r="AD174" s="61">
        <f>IF(OR(historie[[#This Row],[Výška]]&lt;b_4_m,historie[[#This Row],[Výška]]=""),0,ROUNDDOWN(a_4_m*(historie[[#This Row],[Výška]]-b_4_m)^c_4_m,0))</f>
        <v>317</v>
      </c>
      <c r="AE174" s="61">
        <f>IF(OR(historie[[#This Row],[400m]]&gt;b_5_m-k_5_m*měření,historie[[#This Row],[400m]]=""),0,ROUNDDOWN(a_5_m*(b_5_m-k_5_m*měření-historie[[#This Row],[400m]])^c_5_m,0))</f>
        <v>183</v>
      </c>
      <c r="AF174" s="61">
        <f>IF(OR(historie[[#This Row],[Překážky]]&gt;b_6_m-k_6_m*měření,historie[[#This Row],[Překážky]]=""),0,ROUNDDOWN(a_6_m*(b_6_m-k_6_m*měření-historie[[#This Row],[Překážky]])^c_6_m,0))</f>
        <v>0</v>
      </c>
      <c r="AG174" s="61">
        <f>IF(OR(historie[[#This Row],[Disk]]&lt;b_7_m,historie[[#This Row],[Disk]]=""),0,ROUNDDOWN(a_7_m*(historie[[#This Row],[Disk]]-b_7_m)^c_7_m,0))</f>
        <v>256</v>
      </c>
      <c r="AH174" s="61">
        <f>IF(OR(historie[[#This Row],[Tyčka]]&lt;b_8_m,historie[[#This Row],[Tyčka]]=""),0,ROUNDDOWN(a_8_m*(historie[[#This Row],[Tyčka]]-b_8_m)^c_8_m,0))</f>
        <v>0</v>
      </c>
      <c r="AI174" s="61">
        <f>IF(OR(historie[[#This Row],[Oštěp]]&lt;b_9_m,historie[[#This Row],[Oštěp]]=""),0,ROUNDDOWN(a_9_m*(historie[[#This Row],[Oštěp]]-b_9_m)^c_9_m,0))</f>
        <v>234</v>
      </c>
      <c r="AJ174" s="61">
        <f>IF(OR(historie[[#This Row],[1500m]]*24*60*60&gt;b_10_m,historie[[#This Row],[1500m]]=""),0,ROUNDDOWN(a_10_m*(b_10_m-historie[[#This Row],[1500m]]*24*60*60)^c_10_m,0))</f>
        <v>181</v>
      </c>
      <c r="AK17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2030</v>
      </c>
      <c r="AL17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251</v>
      </c>
      <c r="AM174" s="61">
        <f>IF(OR(historie[[#This Row],[Dálka]]&lt;b_2_m,historie[[#This Row],[Dálka]]=""),0,ROUNDDOWN(a_2_m*(ROUND(historie[[#This Row],[Dálka]]*VLOOKUP(historie[[#This Row],[Veteran]],Veteran,3,FALSE),0)-b_2_m)^c_2_m,0))</f>
        <v>237</v>
      </c>
      <c r="AN174" s="61">
        <f>IF(OR(historie[[#This Row],[Koule]]&lt;b_3_m,historie[[#This Row],[Koule]]=""),0,ROUNDDOWN(a_3_m*(FLOOR(historie[[#This Row],[Koule]]*VLOOKUP(historie[[#This Row],[Veteran]],Veteran,4,FALSE),0.01)-b_3_m)^c_3_m,0))</f>
        <v>371</v>
      </c>
      <c r="AO174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17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183</v>
      </c>
      <c r="AQ17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74" s="61">
        <f>IF(OR(historie[[#This Row],[Disk]]&lt;b_7_m,historie[[#This Row],[Disk]]=""),0,ROUNDDOWN(a_7_m*(FLOOR(historie[[#This Row],[Disk]]*VLOOKUP(historie[[#This Row],[Veteran]],Veteran,8,FALSE),0.01)-b_7_m)^c_7_m,0))</f>
        <v>256</v>
      </c>
      <c r="AS174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74" s="61">
        <f>IF(OR(historie[[#This Row],[Oštěp]]&lt;b_9_m,historie[[#This Row],[Oštěp]]=""),0,ROUNDDOWN(a_9_m*(FLOOR(historie[[#This Row],[Oštěp]]*VLOOKUP(historie[[#This Row],[Veteran]],Veteran,10,FALSE),0.01)-b_9_m)^c_9_m,0))</f>
        <v>234</v>
      </c>
      <c r="AU174" s="61">
        <f>IF(OR(historie[[#This Row],[1500m]]*24*60*60&gt;b_10_m,historie[[#This Row],[1500m]]=""),0,ROUNDDOWN(a_10_m*(b_10_m-historie[[#This Row],[1500m]]*VLOOKUP(historie[[#This Row],[Veteran]],Veteran,11,FALSE)*24*60*60)^c_10_m,0))</f>
        <v>181</v>
      </c>
      <c r="AV174" s="80">
        <f t="shared" si="2"/>
        <v>2030</v>
      </c>
      <c r="AW174" s="62">
        <f t="array" ref="AW174">MAX(IF(historie[[Jméno a příjmení]:[Jméno a příjmení]]=A174,historie[[100m_body_v]:[100m_body_v]]))
+MAX(IF(historie[[Jméno a příjmení]:[Jméno a příjmení]]=A174,historie[[dálka_body_v]:[dálka_body_v]]))
+MAX(IF(historie[[Jméno a příjmení]:[Jméno a příjmení]]=A174,historie[[koule_body_v]:[koule_body_v]]))
+MAX(IF(historie[[Jméno a příjmení]:[Jméno a příjmení]]=A174,historie[[výška_body_v]:[výška_body_v]]))
+MAX(IF(historie[[Jméno a příjmení]:[Jméno a příjmení]]=A174,historie[[400m_body_v]:[400m_body_v]]))
+MAX(IF(historie[[Jméno a příjmení]:[Jméno a příjmení]]=A174,historie[[překážky_body_v]:[překážky_body_v]]))
+MAX(IF(historie[[Jméno a příjmení]:[Jméno a příjmení]]=A174,historie[[disk_body_v]:[disk_body_v]]))
+MAX(IF(historie[[Jméno a příjmení]:[Jméno a příjmení]]=A174,historie[[tyčka_body_v]:[tyčka_body_v]]))
+MAX(IF(historie[[Jméno a příjmení]:[Jméno a příjmení]]=A174,historie[[oštěp_body_v]:[oštěp_body_v]]))
+MAX(IF(historie[[Jméno a příjmení]:[Jméno a příjmení]]=A174,historie[[1500m_body_v]:[1500m_body_v]]))</f>
        <v>2631</v>
      </c>
    </row>
    <row r="175" spans="1:49" x14ac:dyDescent="0.2">
      <c r="A175" s="56" t="s">
        <v>29</v>
      </c>
      <c r="B175" s="56">
        <v>1983</v>
      </c>
      <c r="C175" s="57">
        <v>13.56</v>
      </c>
      <c r="D175" s="58">
        <v>341</v>
      </c>
      <c r="E175" s="59">
        <v>422</v>
      </c>
      <c r="F175" s="58">
        <v>242</v>
      </c>
      <c r="G175" s="57">
        <v>7.35</v>
      </c>
      <c r="H175" s="58">
        <v>328</v>
      </c>
      <c r="I175" s="63">
        <v>130</v>
      </c>
      <c r="J175" s="58">
        <v>250</v>
      </c>
      <c r="K175" s="57">
        <v>66.98</v>
      </c>
      <c r="L175" s="58">
        <v>203</v>
      </c>
      <c r="M175" s="57"/>
      <c r="N175" s="58">
        <v>0</v>
      </c>
      <c r="O175" s="57">
        <v>20.309999999999999</v>
      </c>
      <c r="P175" s="58">
        <v>278</v>
      </c>
      <c r="Q175" s="63"/>
      <c r="R175" s="58">
        <v>0</v>
      </c>
      <c r="S175" s="57">
        <v>24.72</v>
      </c>
      <c r="T175" s="58">
        <v>226</v>
      </c>
      <c r="U175" s="60">
        <v>4.2708333333333339E-3</v>
      </c>
      <c r="V175" s="58">
        <v>227</v>
      </c>
      <c r="W175" s="58">
        <v>2095</v>
      </c>
      <c r="X175" s="83">
        <v>2011</v>
      </c>
      <c r="Y175" s="77">
        <f>IF(historie[[#This Row],[Ročník]]&lt;&gt;0,historie[[#This Row],[Rok]]-historie[[#This Row],[Ročník]],"")</f>
        <v>28</v>
      </c>
      <c r="Z175" s="80">
        <f>IF(AND(historie[[#This Row],[Ročník]]&lt;&gt;"",FLOOR(historie[[#This Row],[Rok]]-historie[[#This Row],[Ročník]],5)&gt;=35),FLOOR(historie[[#This Row],[Rok]]-historie[[#This Row],[Ročník]],5),0)</f>
        <v>0</v>
      </c>
      <c r="AA175" s="61">
        <f>IF(OR(historie[[#This Row],[100m]]&gt;b_1_m-k_1_m*měření,historie[[#This Row],[100m]]=""),0,ROUNDDOWN(a_1_m*(b_1_m-k_1_m*měření-historie[[#This Row],[100m]])^c_1_m,0))</f>
        <v>341</v>
      </c>
      <c r="AB175" s="61">
        <f>IF(OR(historie[[#This Row],[Dálka]]&lt;b_2_m,historie[[#This Row],[Dálka]]=""),0,ROUNDDOWN(a_2_m*(historie[[#This Row],[Dálka]]-b_2_m)^c_2_m,0))</f>
        <v>242</v>
      </c>
      <c r="AC175" s="61">
        <f>IF(OR(historie[[#This Row],[Koule]]&lt;b_3_m,historie[[#This Row],[Koule]]=""),0,ROUNDDOWN(a_3_m*(historie[[#This Row],[Koule]]-b_3_m)^c_3_m,0))</f>
        <v>328</v>
      </c>
      <c r="AD175" s="61">
        <f>IF(OR(historie[[#This Row],[Výška]]&lt;b_4_m,historie[[#This Row],[Výška]]=""),0,ROUNDDOWN(a_4_m*(historie[[#This Row],[Výška]]-b_4_m)^c_4_m,0))</f>
        <v>250</v>
      </c>
      <c r="AE175" s="61">
        <f>IF(OR(historie[[#This Row],[400m]]&gt;b_5_m-k_5_m*měření,historie[[#This Row],[400m]]=""),0,ROUNDDOWN(a_5_m*(b_5_m-k_5_m*měření-historie[[#This Row],[400m]])^c_5_m,0))</f>
        <v>203</v>
      </c>
      <c r="AF175" s="61">
        <f>IF(OR(historie[[#This Row],[Překážky]]&gt;b_6_m-k_6_m*měření,historie[[#This Row],[Překážky]]=""),0,ROUNDDOWN(a_6_m*(b_6_m-k_6_m*měření-historie[[#This Row],[Překážky]])^c_6_m,0))</f>
        <v>0</v>
      </c>
      <c r="AG175" s="61">
        <f>IF(OR(historie[[#This Row],[Disk]]&lt;b_7_m,historie[[#This Row],[Disk]]=""),0,ROUNDDOWN(a_7_m*(historie[[#This Row],[Disk]]-b_7_m)^c_7_m,0))</f>
        <v>278</v>
      </c>
      <c r="AH175" s="61">
        <f>IF(OR(historie[[#This Row],[Tyčka]]&lt;b_8_m,historie[[#This Row],[Tyčka]]=""),0,ROUNDDOWN(a_8_m*(historie[[#This Row],[Tyčka]]-b_8_m)^c_8_m,0))</f>
        <v>0</v>
      </c>
      <c r="AI175" s="61">
        <f>IF(OR(historie[[#This Row],[Oštěp]]&lt;b_9_m,historie[[#This Row],[Oštěp]]=""),0,ROUNDDOWN(a_9_m*(historie[[#This Row],[Oštěp]]-b_9_m)^c_9_m,0))</f>
        <v>226</v>
      </c>
      <c r="AJ175" s="61">
        <f>IF(OR(historie[[#This Row],[1500m]]*24*60*60&gt;b_10_m,historie[[#This Row],[1500m]]=""),0,ROUNDDOWN(a_10_m*(b_10_m-historie[[#This Row],[1500m]]*24*60*60)^c_10_m,0))</f>
        <v>229</v>
      </c>
      <c r="AK17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2097</v>
      </c>
      <c r="AL17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341</v>
      </c>
      <c r="AM175" s="61">
        <f>IF(OR(historie[[#This Row],[Dálka]]&lt;b_2_m,historie[[#This Row],[Dálka]]=""),0,ROUNDDOWN(a_2_m*(ROUND(historie[[#This Row],[Dálka]]*VLOOKUP(historie[[#This Row],[Veteran]],Veteran,3,FALSE),0)-b_2_m)^c_2_m,0))</f>
        <v>242</v>
      </c>
      <c r="AN175" s="61">
        <f>IF(OR(historie[[#This Row],[Koule]]&lt;b_3_m,historie[[#This Row],[Koule]]=""),0,ROUNDDOWN(a_3_m*(FLOOR(historie[[#This Row],[Koule]]*VLOOKUP(historie[[#This Row],[Veteran]],Veteran,4,FALSE),0.01)-b_3_m)^c_3_m,0))</f>
        <v>328</v>
      </c>
      <c r="AO175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17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203</v>
      </c>
      <c r="AQ17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75" s="61">
        <f>IF(OR(historie[[#This Row],[Disk]]&lt;b_7_m,historie[[#This Row],[Disk]]=""),0,ROUNDDOWN(a_7_m*(FLOOR(historie[[#This Row],[Disk]]*VLOOKUP(historie[[#This Row],[Veteran]],Veteran,8,FALSE),0.01)-b_7_m)^c_7_m,0))</f>
        <v>278</v>
      </c>
      <c r="AS175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75" s="61">
        <f>IF(OR(historie[[#This Row],[Oštěp]]&lt;b_9_m,historie[[#This Row],[Oštěp]]=""),0,ROUNDDOWN(a_9_m*(FLOOR(historie[[#This Row],[Oštěp]]*VLOOKUP(historie[[#This Row],[Veteran]],Veteran,10,FALSE),0.01)-b_9_m)^c_9_m,0))</f>
        <v>226</v>
      </c>
      <c r="AU175" s="61">
        <f>IF(OR(historie[[#This Row],[1500m]]*24*60*60&gt;b_10_m,historie[[#This Row],[1500m]]=""),0,ROUNDDOWN(a_10_m*(b_10_m-historie[[#This Row],[1500m]]*VLOOKUP(historie[[#This Row],[Veteran]],Veteran,11,FALSE)*24*60*60)^c_10_m,0))</f>
        <v>229</v>
      </c>
      <c r="AV175" s="80">
        <f t="shared" si="2"/>
        <v>2097</v>
      </c>
      <c r="AW175" s="62">
        <f t="array" ref="AW175">MAX(IF(historie[[Jméno a příjmení]:[Jméno a příjmení]]=A175,historie[[100m_body_v]:[100m_body_v]]))
+MAX(IF(historie[[Jméno a příjmení]:[Jméno a příjmení]]=A175,historie[[dálka_body_v]:[dálka_body_v]]))
+MAX(IF(historie[[Jméno a příjmení]:[Jméno a příjmení]]=A175,historie[[koule_body_v]:[koule_body_v]]))
+MAX(IF(historie[[Jméno a příjmení]:[Jméno a příjmení]]=A175,historie[[výška_body_v]:[výška_body_v]]))
+MAX(IF(historie[[Jméno a příjmení]:[Jméno a příjmení]]=A175,historie[[400m_body_v]:[400m_body_v]]))
+MAX(IF(historie[[Jméno a příjmení]:[Jméno a příjmení]]=A175,historie[[překážky_body_v]:[překážky_body_v]]))
+MAX(IF(historie[[Jméno a příjmení]:[Jméno a příjmení]]=A175,historie[[disk_body_v]:[disk_body_v]]))
+MAX(IF(historie[[Jméno a příjmení]:[Jméno a příjmení]]=A175,historie[[tyčka_body_v]:[tyčka_body_v]]))
+MAX(IF(historie[[Jméno a příjmení]:[Jméno a příjmení]]=A175,historie[[oštěp_body_v]:[oštěp_body_v]]))
+MAX(IF(historie[[Jméno a příjmení]:[Jméno a příjmení]]=A175,historie[[1500m_body_v]:[1500m_body_v]]))</f>
        <v>2631</v>
      </c>
    </row>
    <row r="176" spans="1:49" x14ac:dyDescent="0.2">
      <c r="A176" s="56" t="s">
        <v>29</v>
      </c>
      <c r="B176" s="56">
        <v>1983</v>
      </c>
      <c r="C176" s="57">
        <v>13.53</v>
      </c>
      <c r="D176" s="58">
        <v>346</v>
      </c>
      <c r="E176" s="59">
        <v>414</v>
      </c>
      <c r="F176" s="58">
        <v>229</v>
      </c>
      <c r="G176" s="57">
        <v>7.76</v>
      </c>
      <c r="H176" s="58">
        <v>352</v>
      </c>
      <c r="I176" s="64">
        <v>140</v>
      </c>
      <c r="J176" s="58">
        <v>317</v>
      </c>
      <c r="K176" s="57">
        <v>68</v>
      </c>
      <c r="L176" s="58">
        <v>179</v>
      </c>
      <c r="M176" s="57"/>
      <c r="N176" s="58">
        <v>0</v>
      </c>
      <c r="O176" s="57">
        <v>19.690000000000001</v>
      </c>
      <c r="P176" s="58">
        <v>266</v>
      </c>
      <c r="Q176" s="63"/>
      <c r="R176" s="58">
        <v>0</v>
      </c>
      <c r="S176" s="57">
        <v>24.42</v>
      </c>
      <c r="T176" s="58">
        <v>222</v>
      </c>
      <c r="U176" s="60">
        <v>4.2824074074074075E-3</v>
      </c>
      <c r="V176" s="58">
        <v>224</v>
      </c>
      <c r="W176" s="58">
        <v>2135</v>
      </c>
      <c r="X176" s="83">
        <v>2010</v>
      </c>
      <c r="Y176" s="77">
        <f>IF(historie[[#This Row],[Ročník]]&lt;&gt;0,historie[[#This Row],[Rok]]-historie[[#This Row],[Ročník]],"")</f>
        <v>27</v>
      </c>
      <c r="Z176" s="80">
        <f>IF(AND(historie[[#This Row],[Ročník]]&lt;&gt;"",FLOOR(historie[[#This Row],[Rok]]-historie[[#This Row],[Ročník]],5)&gt;=35),FLOOR(historie[[#This Row],[Rok]]-historie[[#This Row],[Ročník]],5),0)</f>
        <v>0</v>
      </c>
      <c r="AA176" s="61">
        <f>IF(OR(historie[[#This Row],[100m]]&gt;b_1_m-k_1_m*měření,historie[[#This Row],[100m]]=""),0,ROUNDDOWN(a_1_m*(b_1_m-k_1_m*měření-historie[[#This Row],[100m]])^c_1_m,0))</f>
        <v>346</v>
      </c>
      <c r="AB176" s="61">
        <f>IF(OR(historie[[#This Row],[Dálka]]&lt;b_2_m,historie[[#This Row],[Dálka]]=""),0,ROUNDDOWN(a_2_m*(historie[[#This Row],[Dálka]]-b_2_m)^c_2_m,0))</f>
        <v>229</v>
      </c>
      <c r="AC176" s="61">
        <f>IF(OR(historie[[#This Row],[Koule]]&lt;b_3_m,historie[[#This Row],[Koule]]=""),0,ROUNDDOWN(a_3_m*(historie[[#This Row],[Koule]]-b_3_m)^c_3_m,0))</f>
        <v>352</v>
      </c>
      <c r="AD176" s="61">
        <f>IF(OR(historie[[#This Row],[Výška]]&lt;b_4_m,historie[[#This Row],[Výška]]=""),0,ROUNDDOWN(a_4_m*(historie[[#This Row],[Výška]]-b_4_m)^c_4_m,0))</f>
        <v>317</v>
      </c>
      <c r="AE176" s="61">
        <f>IF(OR(historie[[#This Row],[400m]]&gt;b_5_m-k_5_m*měření,historie[[#This Row],[400m]]=""),0,ROUNDDOWN(a_5_m*(b_5_m-k_5_m*měření-historie[[#This Row],[400m]])^c_5_m,0))</f>
        <v>179</v>
      </c>
      <c r="AF176" s="61">
        <f>IF(OR(historie[[#This Row],[Překážky]]&gt;b_6_m-k_6_m*měření,historie[[#This Row],[Překážky]]=""),0,ROUNDDOWN(a_6_m*(b_6_m-k_6_m*měření-historie[[#This Row],[Překážky]])^c_6_m,0))</f>
        <v>0</v>
      </c>
      <c r="AG176" s="61">
        <f>IF(OR(historie[[#This Row],[Disk]]&lt;b_7_m,historie[[#This Row],[Disk]]=""),0,ROUNDDOWN(a_7_m*(historie[[#This Row],[Disk]]-b_7_m)^c_7_m,0))</f>
        <v>266</v>
      </c>
      <c r="AH176" s="61">
        <f>IF(OR(historie[[#This Row],[Tyčka]]&lt;b_8_m,historie[[#This Row],[Tyčka]]=""),0,ROUNDDOWN(a_8_m*(historie[[#This Row],[Tyčka]]-b_8_m)^c_8_m,0))</f>
        <v>0</v>
      </c>
      <c r="AI176" s="61">
        <f>IF(OR(historie[[#This Row],[Oštěp]]&lt;b_9_m,historie[[#This Row],[Oštěp]]=""),0,ROUNDDOWN(a_9_m*(historie[[#This Row],[Oštěp]]-b_9_m)^c_9_m,0))</f>
        <v>222</v>
      </c>
      <c r="AJ176" s="61">
        <f>IF(OR(historie[[#This Row],[1500m]]*24*60*60&gt;b_10_m,historie[[#This Row],[1500m]]=""),0,ROUNDDOWN(a_10_m*(b_10_m-historie[[#This Row],[1500m]]*24*60*60)^c_10_m,0))</f>
        <v>225</v>
      </c>
      <c r="AK17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2136</v>
      </c>
      <c r="AL17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346</v>
      </c>
      <c r="AM176" s="61">
        <f>IF(OR(historie[[#This Row],[Dálka]]&lt;b_2_m,historie[[#This Row],[Dálka]]=""),0,ROUNDDOWN(a_2_m*(ROUND(historie[[#This Row],[Dálka]]*VLOOKUP(historie[[#This Row],[Veteran]],Veteran,3,FALSE),0)-b_2_m)^c_2_m,0))</f>
        <v>229</v>
      </c>
      <c r="AN176" s="61">
        <f>IF(OR(historie[[#This Row],[Koule]]&lt;b_3_m,historie[[#This Row],[Koule]]=""),0,ROUNDDOWN(a_3_m*(FLOOR(historie[[#This Row],[Koule]]*VLOOKUP(historie[[#This Row],[Veteran]],Veteran,4,FALSE),0.01)-b_3_m)^c_3_m,0))</f>
        <v>352</v>
      </c>
      <c r="AO176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17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179</v>
      </c>
      <c r="AQ17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76" s="61">
        <f>IF(OR(historie[[#This Row],[Disk]]&lt;b_7_m,historie[[#This Row],[Disk]]=""),0,ROUNDDOWN(a_7_m*(FLOOR(historie[[#This Row],[Disk]]*VLOOKUP(historie[[#This Row],[Veteran]],Veteran,8,FALSE),0.01)-b_7_m)^c_7_m,0))</f>
        <v>266</v>
      </c>
      <c r="AS176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76" s="61">
        <f>IF(OR(historie[[#This Row],[Oštěp]]&lt;b_9_m,historie[[#This Row],[Oštěp]]=""),0,ROUNDDOWN(a_9_m*(FLOOR(historie[[#This Row],[Oštěp]]*VLOOKUP(historie[[#This Row],[Veteran]],Veteran,10,FALSE),0.01)-b_9_m)^c_9_m,0))</f>
        <v>222</v>
      </c>
      <c r="AU176" s="61">
        <f>IF(OR(historie[[#This Row],[1500m]]*24*60*60&gt;b_10_m,historie[[#This Row],[1500m]]=""),0,ROUNDDOWN(a_10_m*(b_10_m-historie[[#This Row],[1500m]]*VLOOKUP(historie[[#This Row],[Veteran]],Veteran,11,FALSE)*24*60*60)^c_10_m,0))</f>
        <v>225</v>
      </c>
      <c r="AV176" s="80">
        <f t="shared" si="2"/>
        <v>2136</v>
      </c>
      <c r="AW176" s="62">
        <f t="array" ref="AW176">MAX(IF(historie[[Jméno a příjmení]:[Jméno a příjmení]]=A176,historie[[100m_body_v]:[100m_body_v]]))
+MAX(IF(historie[[Jméno a příjmení]:[Jméno a příjmení]]=A176,historie[[dálka_body_v]:[dálka_body_v]]))
+MAX(IF(historie[[Jméno a příjmení]:[Jméno a příjmení]]=A176,historie[[koule_body_v]:[koule_body_v]]))
+MAX(IF(historie[[Jméno a příjmení]:[Jméno a příjmení]]=A176,historie[[výška_body_v]:[výška_body_v]]))
+MAX(IF(historie[[Jméno a příjmení]:[Jméno a příjmení]]=A176,historie[[400m_body_v]:[400m_body_v]]))
+MAX(IF(historie[[Jméno a příjmení]:[Jméno a příjmení]]=A176,historie[[překážky_body_v]:[překážky_body_v]]))
+MAX(IF(historie[[Jméno a příjmení]:[Jméno a příjmení]]=A176,historie[[disk_body_v]:[disk_body_v]]))
+MAX(IF(historie[[Jméno a příjmení]:[Jméno a příjmení]]=A176,historie[[tyčka_body_v]:[tyčka_body_v]]))
+MAX(IF(historie[[Jméno a příjmení]:[Jméno a příjmení]]=A176,historie[[oštěp_body_v]:[oštěp_body_v]]))
+MAX(IF(historie[[Jméno a příjmení]:[Jméno a příjmení]]=A176,historie[[1500m_body_v]:[1500m_body_v]]))</f>
        <v>2631</v>
      </c>
    </row>
    <row r="177" spans="1:49" x14ac:dyDescent="0.2">
      <c r="A177" s="56" t="s">
        <v>29</v>
      </c>
      <c r="B177" s="56">
        <v>1983</v>
      </c>
      <c r="C177" s="57">
        <v>13.06</v>
      </c>
      <c r="D177" s="58">
        <v>418</v>
      </c>
      <c r="E177" s="59">
        <v>422</v>
      </c>
      <c r="F177" s="58">
        <v>242</v>
      </c>
      <c r="G177" s="57">
        <v>7.58</v>
      </c>
      <c r="H177" s="58">
        <v>341</v>
      </c>
      <c r="I177" s="63">
        <v>140</v>
      </c>
      <c r="J177" s="58">
        <v>317</v>
      </c>
      <c r="K177" s="57">
        <v>66.19</v>
      </c>
      <c r="L177" s="58">
        <v>223</v>
      </c>
      <c r="M177" s="57"/>
      <c r="N177" s="58">
        <v>0</v>
      </c>
      <c r="O177" s="57">
        <v>18.93</v>
      </c>
      <c r="P177" s="58">
        <v>252</v>
      </c>
      <c r="Q177" s="63"/>
      <c r="R177" s="58">
        <v>0</v>
      </c>
      <c r="S177" s="57">
        <v>26.27</v>
      </c>
      <c r="T177" s="58">
        <v>247</v>
      </c>
      <c r="U177" s="60">
        <v>4.7800925925925919E-3</v>
      </c>
      <c r="V177" s="58">
        <v>90</v>
      </c>
      <c r="W177" s="58">
        <v>2130</v>
      </c>
      <c r="X177" s="83">
        <v>2008</v>
      </c>
      <c r="Y177" s="77">
        <f>IF(historie[[#This Row],[Ročník]]&lt;&gt;0,historie[[#This Row],[Rok]]-historie[[#This Row],[Ročník]],"")</f>
        <v>25</v>
      </c>
      <c r="Z177" s="80">
        <f>IF(AND(historie[[#This Row],[Ročník]]&lt;&gt;"",FLOOR(historie[[#This Row],[Rok]]-historie[[#This Row],[Ročník]],5)&gt;=35),FLOOR(historie[[#This Row],[Rok]]-historie[[#This Row],[Ročník]],5),0)</f>
        <v>0</v>
      </c>
      <c r="AA177" s="61">
        <f>IF(OR(historie[[#This Row],[100m]]&gt;b_1_m-k_1_m*měření,historie[[#This Row],[100m]]=""),0,ROUNDDOWN(a_1_m*(b_1_m-k_1_m*měření-historie[[#This Row],[100m]])^c_1_m,0))</f>
        <v>418</v>
      </c>
      <c r="AB177" s="61">
        <f>IF(OR(historie[[#This Row],[Dálka]]&lt;b_2_m,historie[[#This Row],[Dálka]]=""),0,ROUNDDOWN(a_2_m*(historie[[#This Row],[Dálka]]-b_2_m)^c_2_m,0))</f>
        <v>242</v>
      </c>
      <c r="AC177" s="61">
        <f>IF(OR(historie[[#This Row],[Koule]]&lt;b_3_m,historie[[#This Row],[Koule]]=""),0,ROUNDDOWN(a_3_m*(historie[[#This Row],[Koule]]-b_3_m)^c_3_m,0))</f>
        <v>341</v>
      </c>
      <c r="AD177" s="61">
        <f>IF(OR(historie[[#This Row],[Výška]]&lt;b_4_m,historie[[#This Row],[Výška]]=""),0,ROUNDDOWN(a_4_m*(historie[[#This Row],[Výška]]-b_4_m)^c_4_m,0))</f>
        <v>317</v>
      </c>
      <c r="AE177" s="61">
        <f>IF(OR(historie[[#This Row],[400m]]&gt;b_5_m-k_5_m*měření,historie[[#This Row],[400m]]=""),0,ROUNDDOWN(a_5_m*(b_5_m-k_5_m*měření-historie[[#This Row],[400m]])^c_5_m,0))</f>
        <v>223</v>
      </c>
      <c r="AF177" s="61">
        <f>IF(OR(historie[[#This Row],[Překážky]]&gt;b_6_m-k_6_m*měření,historie[[#This Row],[Překážky]]=""),0,ROUNDDOWN(a_6_m*(b_6_m-k_6_m*měření-historie[[#This Row],[Překážky]])^c_6_m,0))</f>
        <v>0</v>
      </c>
      <c r="AG177" s="61">
        <f>IF(OR(historie[[#This Row],[Disk]]&lt;b_7_m,historie[[#This Row],[Disk]]=""),0,ROUNDDOWN(a_7_m*(historie[[#This Row],[Disk]]-b_7_m)^c_7_m,0))</f>
        <v>252</v>
      </c>
      <c r="AH177" s="61">
        <f>IF(OR(historie[[#This Row],[Tyčka]]&lt;b_8_m,historie[[#This Row],[Tyčka]]=""),0,ROUNDDOWN(a_8_m*(historie[[#This Row],[Tyčka]]-b_8_m)^c_8_m,0))</f>
        <v>0</v>
      </c>
      <c r="AI177" s="61">
        <f>IF(OR(historie[[#This Row],[Oštěp]]&lt;b_9_m,historie[[#This Row],[Oštěp]]=""),0,ROUNDDOWN(a_9_m*(historie[[#This Row],[Oštěp]]-b_9_m)^c_9_m,0))</f>
        <v>247</v>
      </c>
      <c r="AJ177" s="61">
        <f>IF(OR(historie[[#This Row],[1500m]]*24*60*60&gt;b_10_m,historie[[#This Row],[1500m]]=""),0,ROUNDDOWN(a_10_m*(b_10_m-historie[[#This Row],[1500m]]*24*60*60)^c_10_m,0))</f>
        <v>90</v>
      </c>
      <c r="AK17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2130</v>
      </c>
      <c r="AL17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418</v>
      </c>
      <c r="AM177" s="61">
        <f>IF(OR(historie[[#This Row],[Dálka]]&lt;b_2_m,historie[[#This Row],[Dálka]]=""),0,ROUNDDOWN(a_2_m*(ROUND(historie[[#This Row],[Dálka]]*VLOOKUP(historie[[#This Row],[Veteran]],Veteran,3,FALSE),0)-b_2_m)^c_2_m,0))</f>
        <v>242</v>
      </c>
      <c r="AN177" s="61">
        <f>IF(OR(historie[[#This Row],[Koule]]&lt;b_3_m,historie[[#This Row],[Koule]]=""),0,ROUNDDOWN(a_3_m*(FLOOR(historie[[#This Row],[Koule]]*VLOOKUP(historie[[#This Row],[Veteran]],Veteran,4,FALSE),0.01)-b_3_m)^c_3_m,0))</f>
        <v>341</v>
      </c>
      <c r="AO177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17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223</v>
      </c>
      <c r="AQ17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77" s="61">
        <f>IF(OR(historie[[#This Row],[Disk]]&lt;b_7_m,historie[[#This Row],[Disk]]=""),0,ROUNDDOWN(a_7_m*(FLOOR(historie[[#This Row],[Disk]]*VLOOKUP(historie[[#This Row],[Veteran]],Veteran,8,FALSE),0.01)-b_7_m)^c_7_m,0))</f>
        <v>252</v>
      </c>
      <c r="AS177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77" s="61">
        <f>IF(OR(historie[[#This Row],[Oštěp]]&lt;b_9_m,historie[[#This Row],[Oštěp]]=""),0,ROUNDDOWN(a_9_m*(FLOOR(historie[[#This Row],[Oštěp]]*VLOOKUP(historie[[#This Row],[Veteran]],Veteran,10,FALSE),0.01)-b_9_m)^c_9_m,0))</f>
        <v>247</v>
      </c>
      <c r="AU177" s="61">
        <f>IF(OR(historie[[#This Row],[1500m]]*24*60*60&gt;b_10_m,historie[[#This Row],[1500m]]=""),0,ROUNDDOWN(a_10_m*(b_10_m-historie[[#This Row],[1500m]]*VLOOKUP(historie[[#This Row],[Veteran]],Veteran,11,FALSE)*24*60*60)^c_10_m,0))</f>
        <v>90</v>
      </c>
      <c r="AV177" s="80">
        <f t="shared" si="2"/>
        <v>2130</v>
      </c>
      <c r="AW177" s="62">
        <f t="array" ref="AW177">MAX(IF(historie[[Jméno a příjmení]:[Jméno a příjmení]]=A177,historie[[100m_body_v]:[100m_body_v]]))
+MAX(IF(historie[[Jméno a příjmení]:[Jméno a příjmení]]=A177,historie[[dálka_body_v]:[dálka_body_v]]))
+MAX(IF(historie[[Jméno a příjmení]:[Jméno a příjmení]]=A177,historie[[koule_body_v]:[koule_body_v]]))
+MAX(IF(historie[[Jméno a příjmení]:[Jméno a příjmení]]=A177,historie[[výška_body_v]:[výška_body_v]]))
+MAX(IF(historie[[Jméno a příjmení]:[Jméno a příjmení]]=A177,historie[[400m_body_v]:[400m_body_v]]))
+MAX(IF(historie[[Jméno a příjmení]:[Jméno a příjmení]]=A177,historie[[překážky_body_v]:[překážky_body_v]]))
+MAX(IF(historie[[Jméno a příjmení]:[Jméno a příjmení]]=A177,historie[[disk_body_v]:[disk_body_v]]))
+MAX(IF(historie[[Jméno a příjmení]:[Jméno a příjmení]]=A177,historie[[tyčka_body_v]:[tyčka_body_v]]))
+MAX(IF(historie[[Jméno a příjmení]:[Jméno a příjmení]]=A177,historie[[oštěp_body_v]:[oštěp_body_v]]))
+MAX(IF(historie[[Jméno a příjmení]:[Jméno a příjmení]]=A177,historie[[1500m_body_v]:[1500m_body_v]]))</f>
        <v>2631</v>
      </c>
    </row>
    <row r="178" spans="1:49" x14ac:dyDescent="0.2">
      <c r="A178" s="56" t="s">
        <v>29</v>
      </c>
      <c r="B178" s="56">
        <v>1983</v>
      </c>
      <c r="C178" s="57">
        <v>13.35</v>
      </c>
      <c r="D178" s="58">
        <v>373</v>
      </c>
      <c r="E178" s="59">
        <v>437</v>
      </c>
      <c r="F178" s="58">
        <v>267</v>
      </c>
      <c r="G178" s="57">
        <v>7.81</v>
      </c>
      <c r="H178" s="58">
        <v>355</v>
      </c>
      <c r="I178" s="63">
        <v>135</v>
      </c>
      <c r="J178" s="58">
        <v>283</v>
      </c>
      <c r="K178" s="57">
        <v>65.8</v>
      </c>
      <c r="L178" s="58">
        <v>234</v>
      </c>
      <c r="M178" s="57"/>
      <c r="N178" s="58">
        <v>0</v>
      </c>
      <c r="O178" s="57">
        <v>18.07</v>
      </c>
      <c r="P178" s="58">
        <v>236</v>
      </c>
      <c r="Q178" s="63"/>
      <c r="R178" s="58">
        <v>0</v>
      </c>
      <c r="S178" s="57">
        <v>26.06</v>
      </c>
      <c r="T178" s="58">
        <v>244</v>
      </c>
      <c r="U178" s="60">
        <v>4.340277777777778E-3</v>
      </c>
      <c r="V178" s="58">
        <v>207</v>
      </c>
      <c r="W178" s="58">
        <v>2199</v>
      </c>
      <c r="X178" s="83">
        <v>2007</v>
      </c>
      <c r="Y178" s="77">
        <f>IF(historie[[#This Row],[Ročník]]&lt;&gt;0,historie[[#This Row],[Rok]]-historie[[#This Row],[Ročník]],"")</f>
        <v>24</v>
      </c>
      <c r="Z178" s="80">
        <f>IF(AND(historie[[#This Row],[Ročník]]&lt;&gt;"",FLOOR(historie[[#This Row],[Rok]]-historie[[#This Row],[Ročník]],5)&gt;=35),FLOOR(historie[[#This Row],[Rok]]-historie[[#This Row],[Ročník]],5),0)</f>
        <v>0</v>
      </c>
      <c r="AA178" s="61">
        <f>IF(OR(historie[[#This Row],[100m]]&gt;b_1_m-k_1_m*měření,historie[[#This Row],[100m]]=""),0,ROUNDDOWN(a_1_m*(b_1_m-k_1_m*měření-historie[[#This Row],[100m]])^c_1_m,0))</f>
        <v>373</v>
      </c>
      <c r="AB178" s="61">
        <f>IF(OR(historie[[#This Row],[Dálka]]&lt;b_2_m,historie[[#This Row],[Dálka]]=""),0,ROUNDDOWN(a_2_m*(historie[[#This Row],[Dálka]]-b_2_m)^c_2_m,0))</f>
        <v>267</v>
      </c>
      <c r="AC178" s="61">
        <f>IF(OR(historie[[#This Row],[Koule]]&lt;b_3_m,historie[[#This Row],[Koule]]=""),0,ROUNDDOWN(a_3_m*(historie[[#This Row],[Koule]]-b_3_m)^c_3_m,0))</f>
        <v>355</v>
      </c>
      <c r="AD178" s="61">
        <f>IF(OR(historie[[#This Row],[Výška]]&lt;b_4_m,historie[[#This Row],[Výška]]=""),0,ROUNDDOWN(a_4_m*(historie[[#This Row],[Výška]]-b_4_m)^c_4_m,0))</f>
        <v>283</v>
      </c>
      <c r="AE178" s="61">
        <f>IF(OR(historie[[#This Row],[400m]]&gt;b_5_m-k_5_m*měření,historie[[#This Row],[400m]]=""),0,ROUNDDOWN(a_5_m*(b_5_m-k_5_m*měření-historie[[#This Row],[400m]])^c_5_m,0))</f>
        <v>234</v>
      </c>
      <c r="AF178" s="61">
        <f>IF(OR(historie[[#This Row],[Překážky]]&gt;b_6_m-k_6_m*měření,historie[[#This Row],[Překážky]]=""),0,ROUNDDOWN(a_6_m*(b_6_m-k_6_m*měření-historie[[#This Row],[Překážky]])^c_6_m,0))</f>
        <v>0</v>
      </c>
      <c r="AG178" s="61">
        <f>IF(OR(historie[[#This Row],[Disk]]&lt;b_7_m,historie[[#This Row],[Disk]]=""),0,ROUNDDOWN(a_7_m*(historie[[#This Row],[Disk]]-b_7_m)^c_7_m,0))</f>
        <v>236</v>
      </c>
      <c r="AH178" s="61">
        <f>IF(OR(historie[[#This Row],[Tyčka]]&lt;b_8_m,historie[[#This Row],[Tyčka]]=""),0,ROUNDDOWN(a_8_m*(historie[[#This Row],[Tyčka]]-b_8_m)^c_8_m,0))</f>
        <v>0</v>
      </c>
      <c r="AI178" s="61">
        <f>IF(OR(historie[[#This Row],[Oštěp]]&lt;b_9_m,historie[[#This Row],[Oštěp]]=""),0,ROUNDDOWN(a_9_m*(historie[[#This Row],[Oštěp]]-b_9_m)^c_9_m,0))</f>
        <v>244</v>
      </c>
      <c r="AJ178" s="61">
        <f>IF(OR(historie[[#This Row],[1500m]]*24*60*60&gt;b_10_m,historie[[#This Row],[1500m]]=""),0,ROUNDDOWN(a_10_m*(b_10_m-historie[[#This Row],[1500m]]*24*60*60)^c_10_m,0))</f>
        <v>206</v>
      </c>
      <c r="AK17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2198</v>
      </c>
      <c r="AL17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373</v>
      </c>
      <c r="AM178" s="61">
        <f>IF(OR(historie[[#This Row],[Dálka]]&lt;b_2_m,historie[[#This Row],[Dálka]]=""),0,ROUNDDOWN(a_2_m*(ROUND(historie[[#This Row],[Dálka]]*VLOOKUP(historie[[#This Row],[Veteran]],Veteran,3,FALSE),0)-b_2_m)^c_2_m,0))</f>
        <v>267</v>
      </c>
      <c r="AN178" s="61">
        <f>IF(OR(historie[[#This Row],[Koule]]&lt;b_3_m,historie[[#This Row],[Koule]]=""),0,ROUNDDOWN(a_3_m*(FLOOR(historie[[#This Row],[Koule]]*VLOOKUP(historie[[#This Row],[Veteran]],Veteran,4,FALSE),0.01)-b_3_m)^c_3_m,0))</f>
        <v>355</v>
      </c>
      <c r="AO178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7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234</v>
      </c>
      <c r="AQ17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78" s="61">
        <f>IF(OR(historie[[#This Row],[Disk]]&lt;b_7_m,historie[[#This Row],[Disk]]=""),0,ROUNDDOWN(a_7_m*(FLOOR(historie[[#This Row],[Disk]]*VLOOKUP(historie[[#This Row],[Veteran]],Veteran,8,FALSE),0.01)-b_7_m)^c_7_m,0))</f>
        <v>236</v>
      </c>
      <c r="AS178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78" s="61">
        <f>IF(OR(historie[[#This Row],[Oštěp]]&lt;b_9_m,historie[[#This Row],[Oštěp]]=""),0,ROUNDDOWN(a_9_m*(FLOOR(historie[[#This Row],[Oštěp]]*VLOOKUP(historie[[#This Row],[Veteran]],Veteran,10,FALSE),0.01)-b_9_m)^c_9_m,0))</f>
        <v>244</v>
      </c>
      <c r="AU178" s="61">
        <f>IF(OR(historie[[#This Row],[1500m]]*24*60*60&gt;b_10_m,historie[[#This Row],[1500m]]=""),0,ROUNDDOWN(a_10_m*(b_10_m-historie[[#This Row],[1500m]]*VLOOKUP(historie[[#This Row],[Veteran]],Veteran,11,FALSE)*24*60*60)^c_10_m,0))</f>
        <v>206</v>
      </c>
      <c r="AV178" s="80">
        <f t="shared" si="2"/>
        <v>2198</v>
      </c>
      <c r="AW178" s="62">
        <f t="array" ref="AW178">MAX(IF(historie[[Jméno a příjmení]:[Jméno a příjmení]]=A178,historie[[100m_body_v]:[100m_body_v]]))
+MAX(IF(historie[[Jméno a příjmení]:[Jméno a příjmení]]=A178,historie[[dálka_body_v]:[dálka_body_v]]))
+MAX(IF(historie[[Jméno a příjmení]:[Jméno a příjmení]]=A178,historie[[koule_body_v]:[koule_body_v]]))
+MAX(IF(historie[[Jméno a příjmení]:[Jméno a příjmení]]=A178,historie[[výška_body_v]:[výška_body_v]]))
+MAX(IF(historie[[Jméno a příjmení]:[Jméno a příjmení]]=A178,historie[[400m_body_v]:[400m_body_v]]))
+MAX(IF(historie[[Jméno a příjmení]:[Jméno a příjmení]]=A178,historie[[překážky_body_v]:[překážky_body_v]]))
+MAX(IF(historie[[Jméno a příjmení]:[Jméno a příjmení]]=A178,historie[[disk_body_v]:[disk_body_v]]))
+MAX(IF(historie[[Jméno a příjmení]:[Jméno a příjmení]]=A178,historie[[tyčka_body_v]:[tyčka_body_v]]))
+MAX(IF(historie[[Jméno a příjmení]:[Jméno a příjmení]]=A178,historie[[oštěp_body_v]:[oštěp_body_v]]))
+MAX(IF(historie[[Jméno a příjmení]:[Jméno a příjmení]]=A178,historie[[1500m_body_v]:[1500m_body_v]]))</f>
        <v>2631</v>
      </c>
    </row>
    <row r="179" spans="1:49" x14ac:dyDescent="0.2">
      <c r="A179" s="56" t="s">
        <v>29</v>
      </c>
      <c r="B179" s="56">
        <v>1983</v>
      </c>
      <c r="C179" s="57">
        <v>13.1</v>
      </c>
      <c r="D179" s="58">
        <v>412</v>
      </c>
      <c r="E179" s="59">
        <v>475</v>
      </c>
      <c r="F179" s="58">
        <v>335</v>
      </c>
      <c r="G179" s="57">
        <v>8.0299999999999994</v>
      </c>
      <c r="H179" s="58">
        <v>368</v>
      </c>
      <c r="I179" s="63">
        <v>135</v>
      </c>
      <c r="J179" s="58">
        <v>283</v>
      </c>
      <c r="K179" s="57">
        <v>65.34</v>
      </c>
      <c r="L179" s="58">
        <v>246</v>
      </c>
      <c r="M179" s="57"/>
      <c r="N179" s="58">
        <v>0</v>
      </c>
      <c r="O179" s="57">
        <v>16.59</v>
      </c>
      <c r="P179" s="58">
        <v>209</v>
      </c>
      <c r="Q179" s="63"/>
      <c r="R179" s="58">
        <v>0</v>
      </c>
      <c r="S179" s="57">
        <v>24.44</v>
      </c>
      <c r="T179" s="58">
        <v>222</v>
      </c>
      <c r="U179" s="60">
        <v>4.1435185185185186E-3</v>
      </c>
      <c r="V179" s="58">
        <v>269</v>
      </c>
      <c r="W179" s="58">
        <v>2344</v>
      </c>
      <c r="X179" s="83">
        <v>2006</v>
      </c>
      <c r="Y179" s="77">
        <f>IF(historie[[#This Row],[Ročník]]&lt;&gt;0,historie[[#This Row],[Rok]]-historie[[#This Row],[Ročník]],"")</f>
        <v>23</v>
      </c>
      <c r="Z179" s="80">
        <f>IF(AND(historie[[#This Row],[Ročník]]&lt;&gt;"",FLOOR(historie[[#This Row],[Rok]]-historie[[#This Row],[Ročník]],5)&gt;=35),FLOOR(historie[[#This Row],[Rok]]-historie[[#This Row],[Ročník]],5),0)</f>
        <v>0</v>
      </c>
      <c r="AA179" s="61">
        <f>IF(OR(historie[[#This Row],[100m]]&gt;b_1_m-k_1_m*měření,historie[[#This Row],[100m]]=""),0,ROUNDDOWN(a_1_m*(b_1_m-k_1_m*měření-historie[[#This Row],[100m]])^c_1_m,0))</f>
        <v>412</v>
      </c>
      <c r="AB179" s="61">
        <f>IF(OR(historie[[#This Row],[Dálka]]&lt;b_2_m,historie[[#This Row],[Dálka]]=""),0,ROUNDDOWN(a_2_m*(historie[[#This Row],[Dálka]]-b_2_m)^c_2_m,0))</f>
        <v>335</v>
      </c>
      <c r="AC179" s="61">
        <f>IF(OR(historie[[#This Row],[Koule]]&lt;b_3_m,historie[[#This Row],[Koule]]=""),0,ROUNDDOWN(a_3_m*(historie[[#This Row],[Koule]]-b_3_m)^c_3_m,0))</f>
        <v>368</v>
      </c>
      <c r="AD179" s="61">
        <f>IF(OR(historie[[#This Row],[Výška]]&lt;b_4_m,historie[[#This Row],[Výška]]=""),0,ROUNDDOWN(a_4_m*(historie[[#This Row],[Výška]]-b_4_m)^c_4_m,0))</f>
        <v>283</v>
      </c>
      <c r="AE179" s="61">
        <f>IF(OR(historie[[#This Row],[400m]]&gt;b_5_m-k_5_m*měření,historie[[#This Row],[400m]]=""),0,ROUNDDOWN(a_5_m*(b_5_m-k_5_m*měření-historie[[#This Row],[400m]])^c_5_m,0))</f>
        <v>246</v>
      </c>
      <c r="AF179" s="61">
        <f>IF(OR(historie[[#This Row],[Překážky]]&gt;b_6_m-k_6_m*měření,historie[[#This Row],[Překážky]]=""),0,ROUNDDOWN(a_6_m*(b_6_m-k_6_m*měření-historie[[#This Row],[Překážky]])^c_6_m,0))</f>
        <v>0</v>
      </c>
      <c r="AG179" s="61">
        <f>IF(OR(historie[[#This Row],[Disk]]&lt;b_7_m,historie[[#This Row],[Disk]]=""),0,ROUNDDOWN(a_7_m*(historie[[#This Row],[Disk]]-b_7_m)^c_7_m,0))</f>
        <v>209</v>
      </c>
      <c r="AH179" s="61">
        <f>IF(OR(historie[[#This Row],[Tyčka]]&lt;b_8_m,historie[[#This Row],[Tyčka]]=""),0,ROUNDDOWN(a_8_m*(historie[[#This Row],[Tyčka]]-b_8_m)^c_8_m,0))</f>
        <v>0</v>
      </c>
      <c r="AI179" s="61">
        <f>IF(OR(historie[[#This Row],[Oštěp]]&lt;b_9_m,historie[[#This Row],[Oštěp]]=""),0,ROUNDDOWN(a_9_m*(historie[[#This Row],[Oštěp]]-b_9_m)^c_9_m,0))</f>
        <v>222</v>
      </c>
      <c r="AJ179" s="61">
        <f>IF(OR(historie[[#This Row],[1500m]]*24*60*60&gt;b_10_m,historie[[#This Row],[1500m]]=""),0,ROUNDDOWN(a_10_m*(b_10_m-historie[[#This Row],[1500m]]*24*60*60)^c_10_m,0))</f>
        <v>272</v>
      </c>
      <c r="AK17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2347</v>
      </c>
      <c r="AL17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412</v>
      </c>
      <c r="AM179" s="61">
        <f>IF(OR(historie[[#This Row],[Dálka]]&lt;b_2_m,historie[[#This Row],[Dálka]]=""),0,ROUNDDOWN(a_2_m*(ROUND(historie[[#This Row],[Dálka]]*VLOOKUP(historie[[#This Row],[Veteran]],Veteran,3,FALSE),0)-b_2_m)^c_2_m,0))</f>
        <v>335</v>
      </c>
      <c r="AN179" s="61">
        <f>IF(OR(historie[[#This Row],[Koule]]&lt;b_3_m,historie[[#This Row],[Koule]]=""),0,ROUNDDOWN(a_3_m*(FLOOR(historie[[#This Row],[Koule]]*VLOOKUP(historie[[#This Row],[Veteran]],Veteran,4,FALSE),0.01)-b_3_m)^c_3_m,0))</f>
        <v>368</v>
      </c>
      <c r="AO179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7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246</v>
      </c>
      <c r="AQ17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79" s="61">
        <f>IF(OR(historie[[#This Row],[Disk]]&lt;b_7_m,historie[[#This Row],[Disk]]=""),0,ROUNDDOWN(a_7_m*(FLOOR(historie[[#This Row],[Disk]]*VLOOKUP(historie[[#This Row],[Veteran]],Veteran,8,FALSE),0.01)-b_7_m)^c_7_m,0))</f>
        <v>209</v>
      </c>
      <c r="AS17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79" s="61">
        <f>IF(OR(historie[[#This Row],[Oštěp]]&lt;b_9_m,historie[[#This Row],[Oštěp]]=""),0,ROUNDDOWN(a_9_m*(FLOOR(historie[[#This Row],[Oštěp]]*VLOOKUP(historie[[#This Row],[Veteran]],Veteran,10,FALSE),0.01)-b_9_m)^c_9_m,0))</f>
        <v>222</v>
      </c>
      <c r="AU179" s="61">
        <f>IF(OR(historie[[#This Row],[1500m]]*24*60*60&gt;b_10_m,historie[[#This Row],[1500m]]=""),0,ROUNDDOWN(a_10_m*(b_10_m-historie[[#This Row],[1500m]]*VLOOKUP(historie[[#This Row],[Veteran]],Veteran,11,FALSE)*24*60*60)^c_10_m,0))</f>
        <v>272</v>
      </c>
      <c r="AV179" s="80">
        <f t="shared" si="2"/>
        <v>2347</v>
      </c>
      <c r="AW179" s="62">
        <f t="array" ref="AW179">MAX(IF(historie[[Jméno a příjmení]:[Jméno a příjmení]]=A179,historie[[100m_body_v]:[100m_body_v]]))
+MAX(IF(historie[[Jméno a příjmení]:[Jméno a příjmení]]=A179,historie[[dálka_body_v]:[dálka_body_v]]))
+MAX(IF(historie[[Jméno a příjmení]:[Jméno a příjmení]]=A179,historie[[koule_body_v]:[koule_body_v]]))
+MAX(IF(historie[[Jméno a příjmení]:[Jméno a příjmení]]=A179,historie[[výška_body_v]:[výška_body_v]]))
+MAX(IF(historie[[Jméno a příjmení]:[Jméno a příjmení]]=A179,historie[[400m_body_v]:[400m_body_v]]))
+MAX(IF(historie[[Jméno a příjmení]:[Jméno a příjmení]]=A179,historie[[překážky_body_v]:[překážky_body_v]]))
+MAX(IF(historie[[Jméno a příjmení]:[Jméno a příjmení]]=A179,historie[[disk_body_v]:[disk_body_v]]))
+MAX(IF(historie[[Jméno a příjmení]:[Jméno a příjmení]]=A179,historie[[tyčka_body_v]:[tyčka_body_v]]))
+MAX(IF(historie[[Jméno a příjmení]:[Jméno a příjmení]]=A179,historie[[oštěp_body_v]:[oštěp_body_v]]))
+MAX(IF(historie[[Jméno a příjmení]:[Jméno a příjmení]]=A179,historie[[1500m_body_v]:[1500m_body_v]]))</f>
        <v>2631</v>
      </c>
    </row>
    <row r="180" spans="1:49" x14ac:dyDescent="0.2">
      <c r="A180" s="56" t="s">
        <v>29</v>
      </c>
      <c r="B180" s="56">
        <v>1983</v>
      </c>
      <c r="C180" s="57">
        <v>13.27</v>
      </c>
      <c r="D180" s="58">
        <v>385</v>
      </c>
      <c r="E180" s="59">
        <v>447</v>
      </c>
      <c r="F180" s="58">
        <v>285</v>
      </c>
      <c r="G180" s="57">
        <v>7.88</v>
      </c>
      <c r="H180" s="58">
        <v>359</v>
      </c>
      <c r="I180" s="59">
        <v>130</v>
      </c>
      <c r="J180" s="58">
        <v>250</v>
      </c>
      <c r="K180" s="57">
        <v>64.3</v>
      </c>
      <c r="L180" s="58">
        <v>274</v>
      </c>
      <c r="M180" s="57"/>
      <c r="N180" s="58">
        <v>0</v>
      </c>
      <c r="O180" s="57">
        <v>19.07</v>
      </c>
      <c r="P180" s="58">
        <v>255</v>
      </c>
      <c r="Q180" s="59"/>
      <c r="R180" s="58">
        <v>0</v>
      </c>
      <c r="S180" s="57">
        <v>22.59</v>
      </c>
      <c r="T180" s="58">
        <v>196</v>
      </c>
      <c r="U180" s="60">
        <v>4.6064814814814814E-3</v>
      </c>
      <c r="V180" s="58">
        <v>130</v>
      </c>
      <c r="W180" s="58">
        <v>2134</v>
      </c>
      <c r="X180" s="83">
        <v>2003</v>
      </c>
      <c r="Y180" s="77">
        <f>IF(historie[[#This Row],[Ročník]]&lt;&gt;0,historie[[#This Row],[Rok]]-historie[[#This Row],[Ročník]],"")</f>
        <v>20</v>
      </c>
      <c r="Z180" s="80">
        <f>IF(AND(historie[[#This Row],[Ročník]]&lt;&gt;"",FLOOR(historie[[#This Row],[Rok]]-historie[[#This Row],[Ročník]],5)&gt;=35),FLOOR(historie[[#This Row],[Rok]]-historie[[#This Row],[Ročník]],5),0)</f>
        <v>0</v>
      </c>
      <c r="AA180" s="61">
        <f>IF(OR(historie[[#This Row],[100m]]&gt;b_1_m-k_1_m*měření,historie[[#This Row],[100m]]=""),0,ROUNDDOWN(a_1_m*(b_1_m-k_1_m*měření-historie[[#This Row],[100m]])^c_1_m,0))</f>
        <v>385</v>
      </c>
      <c r="AB180" s="61">
        <f>IF(OR(historie[[#This Row],[Dálka]]&lt;b_2_m,historie[[#This Row],[Dálka]]=""),0,ROUNDDOWN(a_2_m*(historie[[#This Row],[Dálka]]-b_2_m)^c_2_m,0))</f>
        <v>285</v>
      </c>
      <c r="AC180" s="61">
        <f>IF(OR(historie[[#This Row],[Koule]]&lt;b_3_m,historie[[#This Row],[Koule]]=""),0,ROUNDDOWN(a_3_m*(historie[[#This Row],[Koule]]-b_3_m)^c_3_m,0))</f>
        <v>359</v>
      </c>
      <c r="AD180" s="61">
        <f>IF(OR(historie[[#This Row],[Výška]]&lt;b_4_m,historie[[#This Row],[Výška]]=""),0,ROUNDDOWN(a_4_m*(historie[[#This Row],[Výška]]-b_4_m)^c_4_m,0))</f>
        <v>250</v>
      </c>
      <c r="AE180" s="61">
        <f>IF(OR(historie[[#This Row],[400m]]&gt;b_5_m-k_5_m*měření,historie[[#This Row],[400m]]=""),0,ROUNDDOWN(a_5_m*(b_5_m-k_5_m*měření-historie[[#This Row],[400m]])^c_5_m,0))</f>
        <v>275</v>
      </c>
      <c r="AF180" s="61">
        <f>IF(OR(historie[[#This Row],[Překážky]]&gt;b_6_m-k_6_m*měření,historie[[#This Row],[Překážky]]=""),0,ROUNDDOWN(a_6_m*(b_6_m-k_6_m*měření-historie[[#This Row],[Překážky]])^c_6_m,0))</f>
        <v>0</v>
      </c>
      <c r="AG180" s="61">
        <f>IF(OR(historie[[#This Row],[Disk]]&lt;b_7_m,historie[[#This Row],[Disk]]=""),0,ROUNDDOWN(a_7_m*(historie[[#This Row],[Disk]]-b_7_m)^c_7_m,0))</f>
        <v>255</v>
      </c>
      <c r="AH180" s="61">
        <f>IF(OR(historie[[#This Row],[Tyčka]]&lt;b_8_m,historie[[#This Row],[Tyčka]]=""),0,ROUNDDOWN(a_8_m*(historie[[#This Row],[Tyčka]]-b_8_m)^c_8_m,0))</f>
        <v>0</v>
      </c>
      <c r="AI180" s="61">
        <f>IF(OR(historie[[#This Row],[Oštěp]]&lt;b_9_m,historie[[#This Row],[Oštěp]]=""),0,ROUNDDOWN(a_9_m*(historie[[#This Row],[Oštěp]]-b_9_m)^c_9_m,0))</f>
        <v>196</v>
      </c>
      <c r="AJ180" s="61">
        <f>IF(OR(historie[[#This Row],[1500m]]*24*60*60&gt;b_10_m,historie[[#This Row],[1500m]]=""),0,ROUNDDOWN(a_10_m*(b_10_m-historie[[#This Row],[1500m]]*24*60*60)^c_10_m,0))</f>
        <v>130</v>
      </c>
      <c r="AK18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2135</v>
      </c>
      <c r="AL18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385</v>
      </c>
      <c r="AM180" s="61">
        <f>IF(OR(historie[[#This Row],[Dálka]]&lt;b_2_m,historie[[#This Row],[Dálka]]=""),0,ROUNDDOWN(a_2_m*(ROUND(historie[[#This Row],[Dálka]]*VLOOKUP(historie[[#This Row],[Veteran]],Veteran,3,FALSE),0)-b_2_m)^c_2_m,0))</f>
        <v>285</v>
      </c>
      <c r="AN180" s="61">
        <f>IF(OR(historie[[#This Row],[Koule]]&lt;b_3_m,historie[[#This Row],[Koule]]=""),0,ROUNDDOWN(a_3_m*(FLOOR(historie[[#This Row],[Koule]]*VLOOKUP(historie[[#This Row],[Veteran]],Veteran,4,FALSE),0.01)-b_3_m)^c_3_m,0))</f>
        <v>359</v>
      </c>
      <c r="AO180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18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275</v>
      </c>
      <c r="AQ18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80" s="61">
        <f>IF(OR(historie[[#This Row],[Disk]]&lt;b_7_m,historie[[#This Row],[Disk]]=""),0,ROUNDDOWN(a_7_m*(FLOOR(historie[[#This Row],[Disk]]*VLOOKUP(historie[[#This Row],[Veteran]],Veteran,8,FALSE),0.01)-b_7_m)^c_7_m,0))</f>
        <v>255</v>
      </c>
      <c r="AS180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80" s="61">
        <f>IF(OR(historie[[#This Row],[Oštěp]]&lt;b_9_m,historie[[#This Row],[Oštěp]]=""),0,ROUNDDOWN(a_9_m*(FLOOR(historie[[#This Row],[Oštěp]]*VLOOKUP(historie[[#This Row],[Veteran]],Veteran,10,FALSE),0.01)-b_9_m)^c_9_m,0))</f>
        <v>196</v>
      </c>
      <c r="AU180" s="61">
        <f>IF(OR(historie[[#This Row],[1500m]]*24*60*60&gt;b_10_m,historie[[#This Row],[1500m]]=""),0,ROUNDDOWN(a_10_m*(b_10_m-historie[[#This Row],[1500m]]*VLOOKUP(historie[[#This Row],[Veteran]],Veteran,11,FALSE)*24*60*60)^c_10_m,0))</f>
        <v>130</v>
      </c>
      <c r="AV180" s="80">
        <f t="shared" si="2"/>
        <v>2135</v>
      </c>
      <c r="AW180" s="62">
        <f t="array" ref="AW180">MAX(IF(historie[[Jméno a příjmení]:[Jméno a příjmení]]=A180,historie[[100m_body_v]:[100m_body_v]]))
+MAX(IF(historie[[Jméno a příjmení]:[Jméno a příjmení]]=A180,historie[[dálka_body_v]:[dálka_body_v]]))
+MAX(IF(historie[[Jméno a příjmení]:[Jméno a příjmení]]=A180,historie[[koule_body_v]:[koule_body_v]]))
+MAX(IF(historie[[Jméno a příjmení]:[Jméno a příjmení]]=A180,historie[[výška_body_v]:[výška_body_v]]))
+MAX(IF(historie[[Jméno a příjmení]:[Jméno a příjmení]]=A180,historie[[400m_body_v]:[400m_body_v]]))
+MAX(IF(historie[[Jméno a příjmení]:[Jméno a příjmení]]=A180,historie[[překážky_body_v]:[překážky_body_v]]))
+MAX(IF(historie[[Jméno a příjmení]:[Jméno a příjmení]]=A180,historie[[disk_body_v]:[disk_body_v]]))
+MAX(IF(historie[[Jméno a příjmení]:[Jméno a příjmení]]=A180,historie[[tyčka_body_v]:[tyčka_body_v]]))
+MAX(IF(historie[[Jméno a příjmení]:[Jméno a příjmení]]=A180,historie[[oštěp_body_v]:[oštěp_body_v]]))
+MAX(IF(historie[[Jméno a příjmení]:[Jméno a příjmení]]=A180,historie[[1500m_body_v]:[1500m_body_v]]))</f>
        <v>2631</v>
      </c>
    </row>
    <row r="181" spans="1:49" x14ac:dyDescent="0.2">
      <c r="A181" s="56" t="s">
        <v>29</v>
      </c>
      <c r="B181" s="56">
        <v>1983</v>
      </c>
      <c r="C181" s="57">
        <v>13.54</v>
      </c>
      <c r="D181" s="58">
        <v>335</v>
      </c>
      <c r="E181" s="59">
        <v>424</v>
      </c>
      <c r="F181" s="58">
        <v>245</v>
      </c>
      <c r="G181" s="57">
        <v>7.54</v>
      </c>
      <c r="H181" s="58">
        <v>339</v>
      </c>
      <c r="I181" s="59">
        <v>130</v>
      </c>
      <c r="J181" s="58">
        <v>250</v>
      </c>
      <c r="K181" s="57">
        <v>64.900000000000006</v>
      </c>
      <c r="L181" s="58">
        <v>258</v>
      </c>
      <c r="M181" s="57"/>
      <c r="N181" s="58">
        <v>0</v>
      </c>
      <c r="O181" s="57">
        <v>17.82</v>
      </c>
      <c r="P181" s="58">
        <v>231</v>
      </c>
      <c r="Q181" s="59"/>
      <c r="R181" s="58">
        <v>0</v>
      </c>
      <c r="S181" s="57">
        <v>24.74</v>
      </c>
      <c r="T181" s="58">
        <v>226</v>
      </c>
      <c r="U181" s="60">
        <v>4.386574074074074E-3</v>
      </c>
      <c r="V181" s="58">
        <v>193</v>
      </c>
      <c r="W181" s="58">
        <v>2077</v>
      </c>
      <c r="X181" s="83">
        <v>2002</v>
      </c>
      <c r="Y181" s="77">
        <f>IF(historie[[#This Row],[Ročník]]&lt;&gt;0,historie[[#This Row],[Rok]]-historie[[#This Row],[Ročník]],"")</f>
        <v>19</v>
      </c>
      <c r="Z181" s="80">
        <f>IF(AND(historie[[#This Row],[Ročník]]&lt;&gt;"",FLOOR(historie[[#This Row],[Rok]]-historie[[#This Row],[Ročník]],5)&gt;=35),FLOOR(historie[[#This Row],[Rok]]-historie[[#This Row],[Ročník]],5),0)</f>
        <v>0</v>
      </c>
      <c r="AA181" s="61">
        <f>IF(OR(historie[[#This Row],[100m]]&gt;b_1_m-k_1_m*měření,historie[[#This Row],[100m]]=""),0,ROUNDDOWN(a_1_m*(b_1_m-k_1_m*měření-historie[[#This Row],[100m]])^c_1_m,0))</f>
        <v>344</v>
      </c>
      <c r="AB181" s="61">
        <f>IF(OR(historie[[#This Row],[Dálka]]&lt;b_2_m,historie[[#This Row],[Dálka]]=""),0,ROUNDDOWN(a_2_m*(historie[[#This Row],[Dálka]]-b_2_m)^c_2_m,0))</f>
        <v>245</v>
      </c>
      <c r="AC181" s="61">
        <f>IF(OR(historie[[#This Row],[Koule]]&lt;b_3_m,historie[[#This Row],[Koule]]=""),0,ROUNDDOWN(a_3_m*(historie[[#This Row],[Koule]]-b_3_m)^c_3_m,0))</f>
        <v>339</v>
      </c>
      <c r="AD181" s="61">
        <f>IF(OR(historie[[#This Row],[Výška]]&lt;b_4_m,historie[[#This Row],[Výška]]=""),0,ROUNDDOWN(a_4_m*(historie[[#This Row],[Výška]]-b_4_m)^c_4_m,0))</f>
        <v>250</v>
      </c>
      <c r="AE181" s="61">
        <f>IF(OR(historie[[#This Row],[400m]]&gt;b_5_m-k_5_m*měření,historie[[#This Row],[400m]]=""),0,ROUNDDOWN(a_5_m*(b_5_m-k_5_m*měření-historie[[#This Row],[400m]])^c_5_m,0))</f>
        <v>258</v>
      </c>
      <c r="AF181" s="61">
        <f>IF(OR(historie[[#This Row],[Překážky]]&gt;b_6_m-k_6_m*měření,historie[[#This Row],[Překážky]]=""),0,ROUNDDOWN(a_6_m*(b_6_m-k_6_m*měření-historie[[#This Row],[Překážky]])^c_6_m,0))</f>
        <v>0</v>
      </c>
      <c r="AG181" s="61">
        <f>IF(OR(historie[[#This Row],[Disk]]&lt;b_7_m,historie[[#This Row],[Disk]]=""),0,ROUNDDOWN(a_7_m*(historie[[#This Row],[Disk]]-b_7_m)^c_7_m,0))</f>
        <v>231</v>
      </c>
      <c r="AH181" s="61">
        <f>IF(OR(historie[[#This Row],[Tyčka]]&lt;b_8_m,historie[[#This Row],[Tyčka]]=""),0,ROUNDDOWN(a_8_m*(historie[[#This Row],[Tyčka]]-b_8_m)^c_8_m,0))</f>
        <v>0</v>
      </c>
      <c r="AI181" s="61">
        <f>IF(OR(historie[[#This Row],[Oštěp]]&lt;b_9_m,historie[[#This Row],[Oštěp]]=""),0,ROUNDDOWN(a_9_m*(historie[[#This Row],[Oštěp]]-b_9_m)^c_9_m,0))</f>
        <v>226</v>
      </c>
      <c r="AJ181" s="61">
        <f>IF(OR(historie[[#This Row],[1500m]]*24*60*60&gt;b_10_m,historie[[#This Row],[1500m]]=""),0,ROUNDDOWN(a_10_m*(b_10_m-historie[[#This Row],[1500m]]*24*60*60)^c_10_m,0))</f>
        <v>192</v>
      </c>
      <c r="AK18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2085</v>
      </c>
      <c r="AL18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344</v>
      </c>
      <c r="AM181" s="61">
        <f>IF(OR(historie[[#This Row],[Dálka]]&lt;b_2_m,historie[[#This Row],[Dálka]]=""),0,ROUNDDOWN(a_2_m*(ROUND(historie[[#This Row],[Dálka]]*VLOOKUP(historie[[#This Row],[Veteran]],Veteran,3,FALSE),0)-b_2_m)^c_2_m,0))</f>
        <v>245</v>
      </c>
      <c r="AN181" s="61">
        <f>IF(OR(historie[[#This Row],[Koule]]&lt;b_3_m,historie[[#This Row],[Koule]]=""),0,ROUNDDOWN(a_3_m*(FLOOR(historie[[#This Row],[Koule]]*VLOOKUP(historie[[#This Row],[Veteran]],Veteran,4,FALSE),0.01)-b_3_m)^c_3_m,0))</f>
        <v>339</v>
      </c>
      <c r="AO181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18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258</v>
      </c>
      <c r="AQ18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81" s="61">
        <f>IF(OR(historie[[#This Row],[Disk]]&lt;b_7_m,historie[[#This Row],[Disk]]=""),0,ROUNDDOWN(a_7_m*(FLOOR(historie[[#This Row],[Disk]]*VLOOKUP(historie[[#This Row],[Veteran]],Veteran,8,FALSE),0.01)-b_7_m)^c_7_m,0))</f>
        <v>231</v>
      </c>
      <c r="AS18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81" s="61">
        <f>IF(OR(historie[[#This Row],[Oštěp]]&lt;b_9_m,historie[[#This Row],[Oštěp]]=""),0,ROUNDDOWN(a_9_m*(FLOOR(historie[[#This Row],[Oštěp]]*VLOOKUP(historie[[#This Row],[Veteran]],Veteran,10,FALSE),0.01)-b_9_m)^c_9_m,0))</f>
        <v>226</v>
      </c>
      <c r="AU181" s="61">
        <f>IF(OR(historie[[#This Row],[1500m]]*24*60*60&gt;b_10_m,historie[[#This Row],[1500m]]=""),0,ROUNDDOWN(a_10_m*(b_10_m-historie[[#This Row],[1500m]]*VLOOKUP(historie[[#This Row],[Veteran]],Veteran,11,FALSE)*24*60*60)^c_10_m,0))</f>
        <v>192</v>
      </c>
      <c r="AV181" s="80">
        <f t="shared" si="2"/>
        <v>2085</v>
      </c>
      <c r="AW181" s="62">
        <f t="array" ref="AW181">MAX(IF(historie[[Jméno a příjmení]:[Jméno a příjmení]]=A181,historie[[100m_body_v]:[100m_body_v]]))
+MAX(IF(historie[[Jméno a příjmení]:[Jméno a příjmení]]=A181,historie[[dálka_body_v]:[dálka_body_v]]))
+MAX(IF(historie[[Jméno a příjmení]:[Jméno a příjmení]]=A181,historie[[koule_body_v]:[koule_body_v]]))
+MAX(IF(historie[[Jméno a příjmení]:[Jméno a příjmení]]=A181,historie[[výška_body_v]:[výška_body_v]]))
+MAX(IF(historie[[Jméno a příjmení]:[Jméno a příjmení]]=A181,historie[[400m_body_v]:[400m_body_v]]))
+MAX(IF(historie[[Jméno a příjmení]:[Jméno a příjmení]]=A181,historie[[překážky_body_v]:[překážky_body_v]]))
+MAX(IF(historie[[Jméno a příjmení]:[Jméno a příjmení]]=A181,historie[[disk_body_v]:[disk_body_v]]))
+MAX(IF(historie[[Jméno a příjmení]:[Jméno a příjmení]]=A181,historie[[tyčka_body_v]:[tyčka_body_v]]))
+MAX(IF(historie[[Jméno a příjmení]:[Jméno a příjmení]]=A181,historie[[oštěp_body_v]:[oštěp_body_v]]))
+MAX(IF(historie[[Jméno a příjmení]:[Jméno a příjmení]]=A181,historie[[1500m_body_v]:[1500m_body_v]]))</f>
        <v>2631</v>
      </c>
    </row>
    <row r="182" spans="1:49" x14ac:dyDescent="0.2">
      <c r="A182" s="56" t="s">
        <v>29</v>
      </c>
      <c r="B182" s="56">
        <v>1983</v>
      </c>
      <c r="C182" s="57">
        <v>13.1</v>
      </c>
      <c r="D182" s="58">
        <v>412</v>
      </c>
      <c r="E182" s="59">
        <v>455</v>
      </c>
      <c r="F182" s="58">
        <v>299</v>
      </c>
      <c r="G182" s="57">
        <v>7.14</v>
      </c>
      <c r="H182" s="58">
        <v>316</v>
      </c>
      <c r="I182" s="59">
        <v>135</v>
      </c>
      <c r="J182" s="58">
        <v>283</v>
      </c>
      <c r="K182" s="57">
        <v>67.900000000000006</v>
      </c>
      <c r="L182" s="58">
        <v>181</v>
      </c>
      <c r="M182" s="57"/>
      <c r="N182" s="58">
        <v>0</v>
      </c>
      <c r="O182" s="57">
        <v>16.420000000000002</v>
      </c>
      <c r="P182" s="58">
        <v>206</v>
      </c>
      <c r="Q182" s="59"/>
      <c r="R182" s="58">
        <v>0</v>
      </c>
      <c r="S182" s="57">
        <v>24.87</v>
      </c>
      <c r="T182" s="58">
        <v>228</v>
      </c>
      <c r="U182" s="60">
        <v>4.3055555555555555E-3</v>
      </c>
      <c r="V182" s="58">
        <v>217</v>
      </c>
      <c r="W182" s="58">
        <v>2142</v>
      </c>
      <c r="X182" s="83">
        <v>2001</v>
      </c>
      <c r="Y182" s="77">
        <f>IF(historie[[#This Row],[Ročník]]&lt;&gt;0,historie[[#This Row],[Rok]]-historie[[#This Row],[Ročník]],"")</f>
        <v>18</v>
      </c>
      <c r="Z182" s="80">
        <f>IF(AND(historie[[#This Row],[Ročník]]&lt;&gt;"",FLOOR(historie[[#This Row],[Rok]]-historie[[#This Row],[Ročník]],5)&gt;=35),FLOOR(historie[[#This Row],[Rok]]-historie[[#This Row],[Ročník]],5),0)</f>
        <v>0</v>
      </c>
      <c r="AA182" s="61">
        <f>IF(OR(historie[[#This Row],[100m]]&gt;b_1_m-k_1_m*měření,historie[[#This Row],[100m]]=""),0,ROUNDDOWN(a_1_m*(b_1_m-k_1_m*měření-historie[[#This Row],[100m]])^c_1_m,0))</f>
        <v>412</v>
      </c>
      <c r="AB182" s="61">
        <f>IF(OR(historie[[#This Row],[Dálka]]&lt;b_2_m,historie[[#This Row],[Dálka]]=""),0,ROUNDDOWN(a_2_m*(historie[[#This Row],[Dálka]]-b_2_m)^c_2_m,0))</f>
        <v>299</v>
      </c>
      <c r="AC182" s="61">
        <f>IF(OR(historie[[#This Row],[Koule]]&lt;b_3_m,historie[[#This Row],[Koule]]=""),0,ROUNDDOWN(a_3_m*(historie[[#This Row],[Koule]]-b_3_m)^c_3_m,0))</f>
        <v>316</v>
      </c>
      <c r="AD182" s="61">
        <f>IF(OR(historie[[#This Row],[Výška]]&lt;b_4_m,historie[[#This Row],[Výška]]=""),0,ROUNDDOWN(a_4_m*(historie[[#This Row],[Výška]]-b_4_m)^c_4_m,0))</f>
        <v>283</v>
      </c>
      <c r="AE182" s="61">
        <f>IF(OR(historie[[#This Row],[400m]]&gt;b_5_m-k_5_m*měření,historie[[#This Row],[400m]]=""),0,ROUNDDOWN(a_5_m*(b_5_m-k_5_m*měření-historie[[#This Row],[400m]])^c_5_m,0))</f>
        <v>181</v>
      </c>
      <c r="AF182" s="61">
        <f>IF(OR(historie[[#This Row],[Překážky]]&gt;b_6_m-k_6_m*měření,historie[[#This Row],[Překážky]]=""),0,ROUNDDOWN(a_6_m*(b_6_m-k_6_m*měření-historie[[#This Row],[Překážky]])^c_6_m,0))</f>
        <v>0</v>
      </c>
      <c r="AG182" s="61">
        <f>IF(OR(historie[[#This Row],[Disk]]&lt;b_7_m,historie[[#This Row],[Disk]]=""),0,ROUNDDOWN(a_7_m*(historie[[#This Row],[Disk]]-b_7_m)^c_7_m,0))</f>
        <v>206</v>
      </c>
      <c r="AH182" s="61">
        <f>IF(OR(historie[[#This Row],[Tyčka]]&lt;b_8_m,historie[[#This Row],[Tyčka]]=""),0,ROUNDDOWN(a_8_m*(historie[[#This Row],[Tyčka]]-b_8_m)^c_8_m,0))</f>
        <v>0</v>
      </c>
      <c r="AI182" s="61">
        <f>IF(OR(historie[[#This Row],[Oštěp]]&lt;b_9_m,historie[[#This Row],[Oštěp]]=""),0,ROUNDDOWN(a_9_m*(historie[[#This Row],[Oštěp]]-b_9_m)^c_9_m,0))</f>
        <v>228</v>
      </c>
      <c r="AJ182" s="61">
        <f>IF(OR(historie[[#This Row],[1500m]]*24*60*60&gt;b_10_m,historie[[#This Row],[1500m]]=""),0,ROUNDDOWN(a_10_m*(b_10_m-historie[[#This Row],[1500m]]*24*60*60)^c_10_m,0))</f>
        <v>217</v>
      </c>
      <c r="AK18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2142</v>
      </c>
      <c r="AL18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412</v>
      </c>
      <c r="AM182" s="61">
        <f>IF(OR(historie[[#This Row],[Dálka]]&lt;b_2_m,historie[[#This Row],[Dálka]]=""),0,ROUNDDOWN(a_2_m*(ROUND(historie[[#This Row],[Dálka]]*VLOOKUP(historie[[#This Row],[Veteran]],Veteran,3,FALSE),0)-b_2_m)^c_2_m,0))</f>
        <v>299</v>
      </c>
      <c r="AN182" s="61">
        <f>IF(OR(historie[[#This Row],[Koule]]&lt;b_3_m,historie[[#This Row],[Koule]]=""),0,ROUNDDOWN(a_3_m*(FLOOR(historie[[#This Row],[Koule]]*VLOOKUP(historie[[#This Row],[Veteran]],Veteran,4,FALSE),0.01)-b_3_m)^c_3_m,0))</f>
        <v>316</v>
      </c>
      <c r="AO182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8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181</v>
      </c>
      <c r="AQ18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82" s="61">
        <f>IF(OR(historie[[#This Row],[Disk]]&lt;b_7_m,historie[[#This Row],[Disk]]=""),0,ROUNDDOWN(a_7_m*(FLOOR(historie[[#This Row],[Disk]]*VLOOKUP(historie[[#This Row],[Veteran]],Veteran,8,FALSE),0.01)-b_7_m)^c_7_m,0))</f>
        <v>206</v>
      </c>
      <c r="AS182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82" s="61">
        <f>IF(OR(historie[[#This Row],[Oštěp]]&lt;b_9_m,historie[[#This Row],[Oštěp]]=""),0,ROUNDDOWN(a_9_m*(FLOOR(historie[[#This Row],[Oštěp]]*VLOOKUP(historie[[#This Row],[Veteran]],Veteran,10,FALSE),0.01)-b_9_m)^c_9_m,0))</f>
        <v>228</v>
      </c>
      <c r="AU182" s="61">
        <f>IF(OR(historie[[#This Row],[1500m]]*24*60*60&gt;b_10_m,historie[[#This Row],[1500m]]=""),0,ROUNDDOWN(a_10_m*(b_10_m-historie[[#This Row],[1500m]]*VLOOKUP(historie[[#This Row],[Veteran]],Veteran,11,FALSE)*24*60*60)^c_10_m,0))</f>
        <v>217</v>
      </c>
      <c r="AV182" s="80">
        <f t="shared" si="2"/>
        <v>2142</v>
      </c>
      <c r="AW182" s="62">
        <f t="array" ref="AW182">MAX(IF(historie[[Jméno a příjmení]:[Jméno a příjmení]]=A182,historie[[100m_body_v]:[100m_body_v]]))
+MAX(IF(historie[[Jméno a příjmení]:[Jméno a příjmení]]=A182,historie[[dálka_body_v]:[dálka_body_v]]))
+MAX(IF(historie[[Jméno a příjmení]:[Jméno a příjmení]]=A182,historie[[koule_body_v]:[koule_body_v]]))
+MAX(IF(historie[[Jméno a příjmení]:[Jméno a příjmení]]=A182,historie[[výška_body_v]:[výška_body_v]]))
+MAX(IF(historie[[Jméno a příjmení]:[Jméno a příjmení]]=A182,historie[[400m_body_v]:[400m_body_v]]))
+MAX(IF(historie[[Jméno a příjmení]:[Jméno a příjmení]]=A182,historie[[překážky_body_v]:[překážky_body_v]]))
+MAX(IF(historie[[Jméno a příjmení]:[Jméno a příjmení]]=A182,historie[[disk_body_v]:[disk_body_v]]))
+MAX(IF(historie[[Jméno a příjmení]:[Jméno a příjmení]]=A182,historie[[tyčka_body_v]:[tyčka_body_v]]))
+MAX(IF(historie[[Jméno a příjmení]:[Jméno a příjmení]]=A182,historie[[oštěp_body_v]:[oštěp_body_v]]))
+MAX(IF(historie[[Jméno a příjmení]:[Jméno a příjmení]]=A182,historie[[1500m_body_v]:[1500m_body_v]]))</f>
        <v>2631</v>
      </c>
    </row>
    <row r="183" spans="1:49" x14ac:dyDescent="0.2">
      <c r="A183" s="56" t="s">
        <v>29</v>
      </c>
      <c r="B183" s="56">
        <v>1983</v>
      </c>
      <c r="C183" s="57">
        <v>13.5</v>
      </c>
      <c r="D183" s="58">
        <v>350</v>
      </c>
      <c r="E183" s="59">
        <v>424</v>
      </c>
      <c r="F183" s="58">
        <v>245</v>
      </c>
      <c r="G183" s="57">
        <v>7.23</v>
      </c>
      <c r="H183" s="58">
        <v>321</v>
      </c>
      <c r="I183" s="59">
        <v>135</v>
      </c>
      <c r="J183" s="58">
        <v>283</v>
      </c>
      <c r="K183" s="57">
        <v>64.900000000000006</v>
      </c>
      <c r="L183" s="58">
        <v>258</v>
      </c>
      <c r="M183" s="57"/>
      <c r="N183" s="58">
        <v>0</v>
      </c>
      <c r="O183" s="57">
        <v>14.77</v>
      </c>
      <c r="P183" s="58">
        <v>176</v>
      </c>
      <c r="Q183" s="59"/>
      <c r="R183" s="58">
        <v>0</v>
      </c>
      <c r="S183" s="57">
        <v>21.6</v>
      </c>
      <c r="T183" s="58">
        <v>183</v>
      </c>
      <c r="U183" s="60">
        <v>4.0740740740740746E-3</v>
      </c>
      <c r="V183" s="58">
        <v>298</v>
      </c>
      <c r="W183" s="58">
        <v>2114</v>
      </c>
      <c r="X183" s="83">
        <v>2000</v>
      </c>
      <c r="Y183" s="77">
        <f>IF(historie[[#This Row],[Ročník]]&lt;&gt;0,historie[[#This Row],[Rok]]-historie[[#This Row],[Ročník]],"")</f>
        <v>17</v>
      </c>
      <c r="Z183" s="80">
        <f>IF(AND(historie[[#This Row],[Ročník]]&lt;&gt;"",FLOOR(historie[[#This Row],[Rok]]-historie[[#This Row],[Ročník]],5)&gt;=35),FLOOR(historie[[#This Row],[Rok]]-historie[[#This Row],[Ročník]],5),0)</f>
        <v>0</v>
      </c>
      <c r="AA183" s="61">
        <f>IF(OR(historie[[#This Row],[100m]]&gt;b_1_m-k_1_m*měření,historie[[#This Row],[100m]]=""),0,ROUNDDOWN(a_1_m*(b_1_m-k_1_m*měření-historie[[#This Row],[100m]])^c_1_m,0))</f>
        <v>350</v>
      </c>
      <c r="AB183" s="61">
        <f>IF(OR(historie[[#This Row],[Dálka]]&lt;b_2_m,historie[[#This Row],[Dálka]]=""),0,ROUNDDOWN(a_2_m*(historie[[#This Row],[Dálka]]-b_2_m)^c_2_m,0))</f>
        <v>245</v>
      </c>
      <c r="AC183" s="61">
        <f>IF(OR(historie[[#This Row],[Koule]]&lt;b_3_m,historie[[#This Row],[Koule]]=""),0,ROUNDDOWN(a_3_m*(historie[[#This Row],[Koule]]-b_3_m)^c_3_m,0))</f>
        <v>321</v>
      </c>
      <c r="AD183" s="61">
        <f>IF(OR(historie[[#This Row],[Výška]]&lt;b_4_m,historie[[#This Row],[Výška]]=""),0,ROUNDDOWN(a_4_m*(historie[[#This Row],[Výška]]-b_4_m)^c_4_m,0))</f>
        <v>283</v>
      </c>
      <c r="AE183" s="61">
        <f>IF(OR(historie[[#This Row],[400m]]&gt;b_5_m-k_5_m*měření,historie[[#This Row],[400m]]=""),0,ROUNDDOWN(a_5_m*(b_5_m-k_5_m*měření-historie[[#This Row],[400m]])^c_5_m,0))</f>
        <v>258</v>
      </c>
      <c r="AF183" s="61">
        <f>IF(OR(historie[[#This Row],[Překážky]]&gt;b_6_m-k_6_m*měření,historie[[#This Row],[Překážky]]=""),0,ROUNDDOWN(a_6_m*(b_6_m-k_6_m*měření-historie[[#This Row],[Překážky]])^c_6_m,0))</f>
        <v>0</v>
      </c>
      <c r="AG183" s="61">
        <f>IF(OR(historie[[#This Row],[Disk]]&lt;b_7_m,historie[[#This Row],[Disk]]=""),0,ROUNDDOWN(a_7_m*(historie[[#This Row],[Disk]]-b_7_m)^c_7_m,0))</f>
        <v>176</v>
      </c>
      <c r="AH183" s="61">
        <f>IF(OR(historie[[#This Row],[Tyčka]]&lt;b_8_m,historie[[#This Row],[Tyčka]]=""),0,ROUNDDOWN(a_8_m*(historie[[#This Row],[Tyčka]]-b_8_m)^c_8_m,0))</f>
        <v>0</v>
      </c>
      <c r="AI183" s="61">
        <f>IF(OR(historie[[#This Row],[Oštěp]]&lt;b_9_m,historie[[#This Row],[Oštěp]]=""),0,ROUNDDOWN(a_9_m*(historie[[#This Row],[Oštěp]]-b_9_m)^c_9_m,0))</f>
        <v>183</v>
      </c>
      <c r="AJ183" s="61">
        <f>IF(OR(historie[[#This Row],[1500m]]*24*60*60&gt;b_10_m,historie[[#This Row],[1500m]]=""),0,ROUNDDOWN(a_10_m*(b_10_m-historie[[#This Row],[1500m]]*24*60*60)^c_10_m,0))</f>
        <v>298</v>
      </c>
      <c r="AK18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2114</v>
      </c>
      <c r="AL18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350</v>
      </c>
      <c r="AM183" s="61">
        <f>IF(OR(historie[[#This Row],[Dálka]]&lt;b_2_m,historie[[#This Row],[Dálka]]=""),0,ROUNDDOWN(a_2_m*(ROUND(historie[[#This Row],[Dálka]]*VLOOKUP(historie[[#This Row],[Veteran]],Veteran,3,FALSE),0)-b_2_m)^c_2_m,0))</f>
        <v>245</v>
      </c>
      <c r="AN183" s="61">
        <f>IF(OR(historie[[#This Row],[Koule]]&lt;b_3_m,historie[[#This Row],[Koule]]=""),0,ROUNDDOWN(a_3_m*(FLOOR(historie[[#This Row],[Koule]]*VLOOKUP(historie[[#This Row],[Veteran]],Veteran,4,FALSE),0.01)-b_3_m)^c_3_m,0))</f>
        <v>321</v>
      </c>
      <c r="AO183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8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258</v>
      </c>
      <c r="AQ18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83" s="61">
        <f>IF(OR(historie[[#This Row],[Disk]]&lt;b_7_m,historie[[#This Row],[Disk]]=""),0,ROUNDDOWN(a_7_m*(FLOOR(historie[[#This Row],[Disk]]*VLOOKUP(historie[[#This Row],[Veteran]],Veteran,8,FALSE),0.01)-b_7_m)^c_7_m,0))</f>
        <v>176</v>
      </c>
      <c r="AS183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83" s="61">
        <f>IF(OR(historie[[#This Row],[Oštěp]]&lt;b_9_m,historie[[#This Row],[Oštěp]]=""),0,ROUNDDOWN(a_9_m*(FLOOR(historie[[#This Row],[Oštěp]]*VLOOKUP(historie[[#This Row],[Veteran]],Veteran,10,FALSE),0.01)-b_9_m)^c_9_m,0))</f>
        <v>183</v>
      </c>
      <c r="AU183" s="61">
        <f>IF(OR(historie[[#This Row],[1500m]]*24*60*60&gt;b_10_m,historie[[#This Row],[1500m]]=""),0,ROUNDDOWN(a_10_m*(b_10_m-historie[[#This Row],[1500m]]*VLOOKUP(historie[[#This Row],[Veteran]],Veteran,11,FALSE)*24*60*60)^c_10_m,0))</f>
        <v>298</v>
      </c>
      <c r="AV183" s="80">
        <f t="shared" si="2"/>
        <v>2114</v>
      </c>
      <c r="AW183" s="62">
        <f t="array" ref="AW183">MAX(IF(historie[[Jméno a příjmení]:[Jméno a příjmení]]=A183,historie[[100m_body_v]:[100m_body_v]]))
+MAX(IF(historie[[Jméno a příjmení]:[Jméno a příjmení]]=A183,historie[[dálka_body_v]:[dálka_body_v]]))
+MAX(IF(historie[[Jméno a příjmení]:[Jméno a příjmení]]=A183,historie[[koule_body_v]:[koule_body_v]]))
+MAX(IF(historie[[Jméno a příjmení]:[Jméno a příjmení]]=A183,historie[[výška_body_v]:[výška_body_v]]))
+MAX(IF(historie[[Jméno a příjmení]:[Jméno a příjmení]]=A183,historie[[400m_body_v]:[400m_body_v]]))
+MAX(IF(historie[[Jméno a příjmení]:[Jméno a příjmení]]=A183,historie[[překážky_body_v]:[překážky_body_v]]))
+MAX(IF(historie[[Jméno a příjmení]:[Jméno a příjmení]]=A183,historie[[disk_body_v]:[disk_body_v]]))
+MAX(IF(historie[[Jméno a příjmení]:[Jméno a příjmení]]=A183,historie[[tyčka_body_v]:[tyčka_body_v]]))
+MAX(IF(historie[[Jméno a příjmení]:[Jméno a příjmení]]=A183,historie[[oštěp_body_v]:[oštěp_body_v]]))
+MAX(IF(historie[[Jméno a příjmení]:[Jméno a příjmení]]=A183,historie[[1500m_body_v]:[1500m_body_v]]))</f>
        <v>2631</v>
      </c>
    </row>
    <row r="184" spans="1:49" x14ac:dyDescent="0.2">
      <c r="A184" s="56" t="s">
        <v>29</v>
      </c>
      <c r="B184" s="56">
        <v>1983</v>
      </c>
      <c r="C184" s="57">
        <v>12.97</v>
      </c>
      <c r="D184" s="58">
        <v>473</v>
      </c>
      <c r="E184" s="59">
        <v>414</v>
      </c>
      <c r="F184" s="58">
        <v>229</v>
      </c>
      <c r="G184" s="57">
        <v>6.36</v>
      </c>
      <c r="H184" s="58">
        <v>270</v>
      </c>
      <c r="I184" s="59">
        <v>140</v>
      </c>
      <c r="J184" s="58">
        <v>317</v>
      </c>
      <c r="K184" s="57">
        <v>64.5</v>
      </c>
      <c r="L184" s="58">
        <v>273</v>
      </c>
      <c r="M184" s="57"/>
      <c r="N184" s="58">
        <v>0</v>
      </c>
      <c r="O184" s="57">
        <v>14.7</v>
      </c>
      <c r="P184" s="58">
        <v>175</v>
      </c>
      <c r="Q184" s="59"/>
      <c r="R184" s="58">
        <v>0</v>
      </c>
      <c r="S184" s="57"/>
      <c r="T184" s="58">
        <v>0</v>
      </c>
      <c r="U184" s="60">
        <v>4.2476851851851851E-3</v>
      </c>
      <c r="V184" s="58">
        <v>237</v>
      </c>
      <c r="W184" s="58">
        <v>1974</v>
      </c>
      <c r="X184" s="83">
        <v>1999</v>
      </c>
      <c r="Y184" s="77">
        <f>IF(historie[[#This Row],[Ročník]]&lt;&gt;0,historie[[#This Row],[Rok]]-historie[[#This Row],[Ročník]],"")</f>
        <v>16</v>
      </c>
      <c r="Z184" s="80">
        <f>IF(AND(historie[[#This Row],[Ročník]]&lt;&gt;"",FLOOR(historie[[#This Row],[Rok]]-historie[[#This Row],[Ročník]],5)&gt;=35),FLOOR(historie[[#This Row],[Rok]]-historie[[#This Row],[Ročník]],5),0)</f>
        <v>0</v>
      </c>
      <c r="AA184" s="61">
        <f>IF(OR(historie[[#This Row],[100m]]&gt;b_1_m-k_1_m*měření,historie[[#This Row],[100m]]=""),0,ROUNDDOWN(a_1_m*(b_1_m-k_1_m*měření-historie[[#This Row],[100m]])^c_1_m,0))</f>
        <v>433</v>
      </c>
      <c r="AB184" s="61">
        <f>IF(OR(historie[[#This Row],[Dálka]]&lt;b_2_m,historie[[#This Row],[Dálka]]=""),0,ROUNDDOWN(a_2_m*(historie[[#This Row],[Dálka]]-b_2_m)^c_2_m,0))</f>
        <v>229</v>
      </c>
      <c r="AC184" s="61">
        <f>IF(OR(historie[[#This Row],[Koule]]&lt;b_3_m,historie[[#This Row],[Koule]]=""),0,ROUNDDOWN(a_3_m*(historie[[#This Row],[Koule]]-b_3_m)^c_3_m,0))</f>
        <v>270</v>
      </c>
      <c r="AD184" s="61">
        <f>IF(OR(historie[[#This Row],[Výška]]&lt;b_4_m,historie[[#This Row],[Výška]]=""),0,ROUNDDOWN(a_4_m*(historie[[#This Row],[Výška]]-b_4_m)^c_4_m,0))</f>
        <v>317</v>
      </c>
      <c r="AE184" s="61">
        <f>IF(OR(historie[[#This Row],[400m]]&gt;b_5_m-k_5_m*měření,historie[[#This Row],[400m]]=""),0,ROUNDDOWN(a_5_m*(b_5_m-k_5_m*měření-historie[[#This Row],[400m]])^c_5_m,0))</f>
        <v>269</v>
      </c>
      <c r="AF184" s="61">
        <f>IF(OR(historie[[#This Row],[Překážky]]&gt;b_6_m-k_6_m*měření,historie[[#This Row],[Překážky]]=""),0,ROUNDDOWN(a_6_m*(b_6_m-k_6_m*měření-historie[[#This Row],[Překážky]])^c_6_m,0))</f>
        <v>0</v>
      </c>
      <c r="AG184" s="61">
        <f>IF(OR(historie[[#This Row],[Disk]]&lt;b_7_m,historie[[#This Row],[Disk]]=""),0,ROUNDDOWN(a_7_m*(historie[[#This Row],[Disk]]-b_7_m)^c_7_m,0))</f>
        <v>175</v>
      </c>
      <c r="AH184" s="61">
        <f>IF(OR(historie[[#This Row],[Tyčka]]&lt;b_8_m,historie[[#This Row],[Tyčka]]=""),0,ROUNDDOWN(a_8_m*(historie[[#This Row],[Tyčka]]-b_8_m)^c_8_m,0))</f>
        <v>0</v>
      </c>
      <c r="AI184" s="61">
        <f>IF(OR(historie[[#This Row],[Oštěp]]&lt;b_9_m,historie[[#This Row],[Oštěp]]=""),0,ROUNDDOWN(a_9_m*(historie[[#This Row],[Oštěp]]-b_9_m)^c_9_m,0))</f>
        <v>0</v>
      </c>
      <c r="AJ184" s="61">
        <f>IF(OR(historie[[#This Row],[1500m]]*24*60*60&gt;b_10_m,historie[[#This Row],[1500m]]=""),0,ROUNDDOWN(a_10_m*(b_10_m-historie[[#This Row],[1500m]]*24*60*60)^c_10_m,0))</f>
        <v>236</v>
      </c>
      <c r="AK18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1929</v>
      </c>
      <c r="AL18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433</v>
      </c>
      <c r="AM184" s="61">
        <f>IF(OR(historie[[#This Row],[Dálka]]&lt;b_2_m,historie[[#This Row],[Dálka]]=""),0,ROUNDDOWN(a_2_m*(ROUND(historie[[#This Row],[Dálka]]*VLOOKUP(historie[[#This Row],[Veteran]],Veteran,3,FALSE),0)-b_2_m)^c_2_m,0))</f>
        <v>229</v>
      </c>
      <c r="AN184" s="61">
        <f>IF(OR(historie[[#This Row],[Koule]]&lt;b_3_m,historie[[#This Row],[Koule]]=""),0,ROUNDDOWN(a_3_m*(FLOOR(historie[[#This Row],[Koule]]*VLOOKUP(historie[[#This Row],[Veteran]],Veteran,4,FALSE),0.01)-b_3_m)^c_3_m,0))</f>
        <v>270</v>
      </c>
      <c r="AO184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18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269</v>
      </c>
      <c r="AQ18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84" s="61">
        <f>IF(OR(historie[[#This Row],[Disk]]&lt;b_7_m,historie[[#This Row],[Disk]]=""),0,ROUNDDOWN(a_7_m*(FLOOR(historie[[#This Row],[Disk]]*VLOOKUP(historie[[#This Row],[Veteran]],Veteran,8,FALSE),0.01)-b_7_m)^c_7_m,0))</f>
        <v>175</v>
      </c>
      <c r="AS184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84" s="6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184" s="61">
        <f>IF(OR(historie[[#This Row],[1500m]]*24*60*60&gt;b_10_m,historie[[#This Row],[1500m]]=""),0,ROUNDDOWN(a_10_m*(b_10_m-historie[[#This Row],[1500m]]*VLOOKUP(historie[[#This Row],[Veteran]],Veteran,11,FALSE)*24*60*60)^c_10_m,0))</f>
        <v>236</v>
      </c>
      <c r="AV184" s="80">
        <f t="shared" si="2"/>
        <v>1929</v>
      </c>
      <c r="AW184" s="62">
        <f t="array" ref="AW184">MAX(IF(historie[[Jméno a příjmení]:[Jméno a příjmení]]=A184,historie[[100m_body_v]:[100m_body_v]]))
+MAX(IF(historie[[Jméno a příjmení]:[Jméno a příjmení]]=A184,historie[[dálka_body_v]:[dálka_body_v]]))
+MAX(IF(historie[[Jméno a příjmení]:[Jméno a příjmení]]=A184,historie[[koule_body_v]:[koule_body_v]]))
+MAX(IF(historie[[Jméno a příjmení]:[Jméno a příjmení]]=A184,historie[[výška_body_v]:[výška_body_v]]))
+MAX(IF(historie[[Jméno a příjmení]:[Jméno a příjmení]]=A184,historie[[400m_body_v]:[400m_body_v]]))
+MAX(IF(historie[[Jméno a příjmení]:[Jméno a příjmení]]=A184,historie[[překážky_body_v]:[překážky_body_v]]))
+MAX(IF(historie[[Jméno a příjmení]:[Jméno a příjmení]]=A184,historie[[disk_body_v]:[disk_body_v]]))
+MAX(IF(historie[[Jméno a příjmení]:[Jméno a příjmení]]=A184,historie[[tyčka_body_v]:[tyčka_body_v]]))
+MAX(IF(historie[[Jméno a příjmení]:[Jméno a příjmení]]=A184,historie[[oštěp_body_v]:[oštěp_body_v]]))
+MAX(IF(historie[[Jméno a příjmení]:[Jméno a příjmení]]=A184,historie[[1500m_body_v]:[1500m_body_v]]))</f>
        <v>2631</v>
      </c>
    </row>
    <row r="185" spans="1:49" x14ac:dyDescent="0.2">
      <c r="A185" s="56" t="s">
        <v>58</v>
      </c>
      <c r="B185" s="56">
        <v>1978</v>
      </c>
      <c r="C185" s="57">
        <v>13.66</v>
      </c>
      <c r="D185" s="58">
        <v>327</v>
      </c>
      <c r="E185" s="59">
        <v>424</v>
      </c>
      <c r="F185" s="58">
        <v>245</v>
      </c>
      <c r="G185" s="57">
        <v>8.68</v>
      </c>
      <c r="H185" s="58">
        <v>407</v>
      </c>
      <c r="I185" s="63">
        <v>145</v>
      </c>
      <c r="J185" s="58">
        <v>352</v>
      </c>
      <c r="K185" s="57">
        <v>68.349999999999994</v>
      </c>
      <c r="L185" s="58">
        <v>171</v>
      </c>
      <c r="M185" s="57">
        <v>23.33</v>
      </c>
      <c r="N185" s="58">
        <v>122</v>
      </c>
      <c r="O185" s="57">
        <v>19.46</v>
      </c>
      <c r="P185" s="58">
        <v>262</v>
      </c>
      <c r="Q185" s="63">
        <v>230</v>
      </c>
      <c r="R185" s="58">
        <v>199</v>
      </c>
      <c r="S185" s="57">
        <v>28.84</v>
      </c>
      <c r="T185" s="58">
        <v>283</v>
      </c>
      <c r="U185" s="60"/>
      <c r="V185" s="58">
        <v>0</v>
      </c>
      <c r="W185" s="58">
        <v>2368</v>
      </c>
      <c r="X185" s="83">
        <v>2012</v>
      </c>
      <c r="Y185" s="77">
        <f>IF(historie[[#This Row],[Ročník]]&lt;&gt;0,historie[[#This Row],[Rok]]-historie[[#This Row],[Ročník]],"")</f>
        <v>34</v>
      </c>
      <c r="Z185" s="80">
        <f>IF(AND(historie[[#This Row],[Ročník]]&lt;&gt;"",FLOOR(historie[[#This Row],[Rok]]-historie[[#This Row],[Ročník]],5)&gt;=35),FLOOR(historie[[#This Row],[Rok]]-historie[[#This Row],[Ročník]],5),0)</f>
        <v>0</v>
      </c>
      <c r="AA185" s="61">
        <f>IF(OR(historie[[#This Row],[100m]]&gt;b_1_m-k_1_m*měření,historie[[#This Row],[100m]]=""),0,ROUNDDOWN(a_1_m*(b_1_m-k_1_m*měření-historie[[#This Row],[100m]])^c_1_m,0))</f>
        <v>327</v>
      </c>
      <c r="AB185" s="61">
        <f>IF(OR(historie[[#This Row],[Dálka]]&lt;b_2_m,historie[[#This Row],[Dálka]]=""),0,ROUNDDOWN(a_2_m*(historie[[#This Row],[Dálka]]-b_2_m)^c_2_m,0))</f>
        <v>245</v>
      </c>
      <c r="AC185" s="61">
        <f>IF(OR(historie[[#This Row],[Koule]]&lt;b_3_m,historie[[#This Row],[Koule]]=""),0,ROUNDDOWN(a_3_m*(historie[[#This Row],[Koule]]-b_3_m)^c_3_m,0))</f>
        <v>407</v>
      </c>
      <c r="AD185" s="61">
        <f>IF(OR(historie[[#This Row],[Výška]]&lt;b_4_m,historie[[#This Row],[Výška]]=""),0,ROUNDDOWN(a_4_m*(historie[[#This Row],[Výška]]-b_4_m)^c_4_m,0))</f>
        <v>352</v>
      </c>
      <c r="AE185" s="61">
        <f>IF(OR(historie[[#This Row],[400m]]&gt;b_5_m-k_5_m*měření,historie[[#This Row],[400m]]=""),0,ROUNDDOWN(a_5_m*(b_5_m-k_5_m*měření-historie[[#This Row],[400m]])^c_5_m,0))</f>
        <v>171</v>
      </c>
      <c r="AF185" s="61">
        <f>IF(OR(historie[[#This Row],[Překážky]]&gt;b_6_m-k_6_m*měření,historie[[#This Row],[Překážky]]=""),0,ROUNDDOWN(a_6_m*(b_6_m-k_6_m*měření-historie[[#This Row],[Překážky]])^c_6_m,0))</f>
        <v>122</v>
      </c>
      <c r="AG185" s="61">
        <f>IF(OR(historie[[#This Row],[Disk]]&lt;b_7_m,historie[[#This Row],[Disk]]=""),0,ROUNDDOWN(a_7_m*(historie[[#This Row],[Disk]]-b_7_m)^c_7_m,0))</f>
        <v>262</v>
      </c>
      <c r="AH185" s="61">
        <f>IF(OR(historie[[#This Row],[Tyčka]]&lt;b_8_m,historie[[#This Row],[Tyčka]]=""),0,ROUNDDOWN(a_8_m*(historie[[#This Row],[Tyčka]]-b_8_m)^c_8_m,0))</f>
        <v>199</v>
      </c>
      <c r="AI185" s="61">
        <f>IF(OR(historie[[#This Row],[Oštěp]]&lt;b_9_m,historie[[#This Row],[Oštěp]]=""),0,ROUNDDOWN(a_9_m*(historie[[#This Row],[Oštěp]]-b_9_m)^c_9_m,0))</f>
        <v>283</v>
      </c>
      <c r="AJ185" s="61">
        <f>IF(OR(historie[[#This Row],[1500m]]*24*60*60&gt;b_10_m,historie[[#This Row],[1500m]]=""),0,ROUNDDOWN(a_10_m*(b_10_m-historie[[#This Row],[1500m]]*24*60*60)^c_10_m,0))</f>
        <v>0</v>
      </c>
      <c r="AK18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2368</v>
      </c>
      <c r="AL18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327</v>
      </c>
      <c r="AM185" s="61">
        <f>IF(OR(historie[[#This Row],[Dálka]]&lt;b_2_m,historie[[#This Row],[Dálka]]=""),0,ROUNDDOWN(a_2_m*(ROUND(historie[[#This Row],[Dálka]]*VLOOKUP(historie[[#This Row],[Veteran]],Veteran,3,FALSE),0)-b_2_m)^c_2_m,0))</f>
        <v>245</v>
      </c>
      <c r="AN185" s="61">
        <f>IF(OR(historie[[#This Row],[Koule]]&lt;b_3_m,historie[[#This Row],[Koule]]=""),0,ROUNDDOWN(a_3_m*(FLOOR(historie[[#This Row],[Koule]]*VLOOKUP(historie[[#This Row],[Veteran]],Veteran,4,FALSE),0.01)-b_3_m)^c_3_m,0))</f>
        <v>407</v>
      </c>
      <c r="AO185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18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171</v>
      </c>
      <c r="AQ18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122</v>
      </c>
      <c r="AR185" s="61">
        <f>IF(OR(historie[[#This Row],[Disk]]&lt;b_7_m,historie[[#This Row],[Disk]]=""),0,ROUNDDOWN(a_7_m*(FLOOR(historie[[#This Row],[Disk]]*VLOOKUP(historie[[#This Row],[Veteran]],Veteran,8,FALSE),0.01)-b_7_m)^c_7_m,0))</f>
        <v>262</v>
      </c>
      <c r="AS185" s="61">
        <f>IF(OR(historie[[#This Row],[Tyčka]]&lt;b_8_m,historie[[#This Row],[Tyčka]]=""),0,ROUNDDOWN(a_8_m*(ROUND(historie[[#This Row],[Tyčka]]*VLOOKUP(historie[[#This Row],[Veteran]],Veteran,9,FALSE),0)-b_8_m)^c_8_m,0))</f>
        <v>199</v>
      </c>
      <c r="AT185" s="61">
        <f>IF(OR(historie[[#This Row],[Oštěp]]&lt;b_9_m,historie[[#This Row],[Oštěp]]=""),0,ROUNDDOWN(a_9_m*(FLOOR(historie[[#This Row],[Oštěp]]*VLOOKUP(historie[[#This Row],[Veteran]],Veteran,10,FALSE),0.01)-b_9_m)^c_9_m,0))</f>
        <v>283</v>
      </c>
      <c r="AU185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85" s="80">
        <f t="shared" si="2"/>
        <v>2368</v>
      </c>
      <c r="AW185" s="62">
        <f t="array" ref="AW185">MAX(IF(historie[[Jméno a příjmení]:[Jméno a příjmení]]=A185,historie[[100m_body_v]:[100m_body_v]]))
+MAX(IF(historie[[Jméno a příjmení]:[Jméno a příjmení]]=A185,historie[[dálka_body_v]:[dálka_body_v]]))
+MAX(IF(historie[[Jméno a příjmení]:[Jméno a příjmení]]=A185,historie[[koule_body_v]:[koule_body_v]]))
+MAX(IF(historie[[Jméno a příjmení]:[Jméno a příjmení]]=A185,historie[[výška_body_v]:[výška_body_v]]))
+MAX(IF(historie[[Jméno a příjmení]:[Jméno a příjmení]]=A185,historie[[400m_body_v]:[400m_body_v]]))
+MAX(IF(historie[[Jméno a příjmení]:[Jméno a příjmení]]=A185,historie[[překážky_body_v]:[překážky_body_v]]))
+MAX(IF(historie[[Jméno a příjmení]:[Jméno a příjmení]]=A185,historie[[disk_body_v]:[disk_body_v]]))
+MAX(IF(historie[[Jméno a příjmení]:[Jméno a příjmení]]=A185,historie[[tyčka_body_v]:[tyčka_body_v]]))
+MAX(IF(historie[[Jméno a příjmení]:[Jméno a příjmení]]=A185,historie[[oštěp_body_v]:[oštěp_body_v]]))
+MAX(IF(historie[[Jméno a příjmení]:[Jméno a příjmení]]=A185,historie[[1500m_body_v]:[1500m_body_v]]))</f>
        <v>2592</v>
      </c>
    </row>
    <row r="186" spans="1:49" x14ac:dyDescent="0.2">
      <c r="A186" s="56" t="s">
        <v>58</v>
      </c>
      <c r="B186" s="56">
        <v>1978</v>
      </c>
      <c r="C186" s="57">
        <v>14.35</v>
      </c>
      <c r="D186" s="58">
        <v>234</v>
      </c>
      <c r="E186" s="59">
        <v>408</v>
      </c>
      <c r="F186" s="58">
        <v>219</v>
      </c>
      <c r="G186" s="57">
        <v>7.81</v>
      </c>
      <c r="H186" s="58">
        <v>355</v>
      </c>
      <c r="I186" s="63">
        <v>145</v>
      </c>
      <c r="J186" s="58">
        <v>352</v>
      </c>
      <c r="K186" s="57">
        <v>70.099999999999994</v>
      </c>
      <c r="L186" s="58">
        <v>133</v>
      </c>
      <c r="M186" s="57">
        <v>23.34</v>
      </c>
      <c r="N186" s="58">
        <v>122</v>
      </c>
      <c r="O186" s="57">
        <v>20.37</v>
      </c>
      <c r="P186" s="58">
        <v>279</v>
      </c>
      <c r="Q186" s="63">
        <v>245</v>
      </c>
      <c r="R186" s="58">
        <v>231</v>
      </c>
      <c r="S186" s="57">
        <v>28.45</v>
      </c>
      <c r="T186" s="58">
        <v>277</v>
      </c>
      <c r="U186" s="60">
        <v>4.4444444444444444E-3</v>
      </c>
      <c r="V186" s="58">
        <v>175</v>
      </c>
      <c r="W186" s="58">
        <v>2377</v>
      </c>
      <c r="X186" s="83">
        <v>2009</v>
      </c>
      <c r="Y186" s="77">
        <f>IF(historie[[#This Row],[Ročník]]&lt;&gt;0,historie[[#This Row],[Rok]]-historie[[#This Row],[Ročník]],"")</f>
        <v>31</v>
      </c>
      <c r="Z186" s="80">
        <f>IF(AND(historie[[#This Row],[Ročník]]&lt;&gt;"",FLOOR(historie[[#This Row],[Rok]]-historie[[#This Row],[Ročník]],5)&gt;=35),FLOOR(historie[[#This Row],[Rok]]-historie[[#This Row],[Ročník]],5),0)</f>
        <v>0</v>
      </c>
      <c r="AA186" s="61">
        <f>IF(OR(historie[[#This Row],[100m]]&gt;b_1_m-k_1_m*měření,historie[[#This Row],[100m]]=""),0,ROUNDDOWN(a_1_m*(b_1_m-k_1_m*měření-historie[[#This Row],[100m]])^c_1_m,0))</f>
        <v>234</v>
      </c>
      <c r="AB186" s="61">
        <f>IF(OR(historie[[#This Row],[Dálka]]&lt;b_2_m,historie[[#This Row],[Dálka]]=""),0,ROUNDDOWN(a_2_m*(historie[[#This Row],[Dálka]]-b_2_m)^c_2_m,0))</f>
        <v>219</v>
      </c>
      <c r="AC186" s="61">
        <f>IF(OR(historie[[#This Row],[Koule]]&lt;b_3_m,historie[[#This Row],[Koule]]=""),0,ROUNDDOWN(a_3_m*(historie[[#This Row],[Koule]]-b_3_m)^c_3_m,0))</f>
        <v>355</v>
      </c>
      <c r="AD186" s="61">
        <f>IF(OR(historie[[#This Row],[Výška]]&lt;b_4_m,historie[[#This Row],[Výška]]=""),0,ROUNDDOWN(a_4_m*(historie[[#This Row],[Výška]]-b_4_m)^c_4_m,0))</f>
        <v>352</v>
      </c>
      <c r="AE186" s="61">
        <f>IF(OR(historie[[#This Row],[400m]]&gt;b_5_m-k_5_m*měření,historie[[#This Row],[400m]]=""),0,ROUNDDOWN(a_5_m*(b_5_m-k_5_m*měření-historie[[#This Row],[400m]])^c_5_m,0))</f>
        <v>133</v>
      </c>
      <c r="AF186" s="61">
        <f>IF(OR(historie[[#This Row],[Překážky]]&gt;b_6_m-k_6_m*měření,historie[[#This Row],[Překážky]]=""),0,ROUNDDOWN(a_6_m*(b_6_m-k_6_m*měření-historie[[#This Row],[Překážky]])^c_6_m,0))</f>
        <v>122</v>
      </c>
      <c r="AG186" s="61">
        <f>IF(OR(historie[[#This Row],[Disk]]&lt;b_7_m,historie[[#This Row],[Disk]]=""),0,ROUNDDOWN(a_7_m*(historie[[#This Row],[Disk]]-b_7_m)^c_7_m,0))</f>
        <v>279</v>
      </c>
      <c r="AH186" s="61">
        <f>IF(OR(historie[[#This Row],[Tyčka]]&lt;b_8_m,historie[[#This Row],[Tyčka]]=""),0,ROUNDDOWN(a_8_m*(historie[[#This Row],[Tyčka]]-b_8_m)^c_8_m,0))</f>
        <v>231</v>
      </c>
      <c r="AI186" s="61">
        <f>IF(OR(historie[[#This Row],[Oštěp]]&lt;b_9_m,historie[[#This Row],[Oštěp]]=""),0,ROUNDDOWN(a_9_m*(historie[[#This Row],[Oštěp]]-b_9_m)^c_9_m,0))</f>
        <v>277</v>
      </c>
      <c r="AJ186" s="61">
        <f>IF(OR(historie[[#This Row],[1500m]]*24*60*60&gt;b_10_m,historie[[#This Row],[1500m]]=""),0,ROUNDDOWN(a_10_m*(b_10_m-historie[[#This Row],[1500m]]*24*60*60)^c_10_m,0))</f>
        <v>175</v>
      </c>
      <c r="AK18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2377</v>
      </c>
      <c r="AL18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234</v>
      </c>
      <c r="AM186" s="61">
        <f>IF(OR(historie[[#This Row],[Dálka]]&lt;b_2_m,historie[[#This Row],[Dálka]]=""),0,ROUNDDOWN(a_2_m*(ROUND(historie[[#This Row],[Dálka]]*VLOOKUP(historie[[#This Row],[Veteran]],Veteran,3,FALSE),0)-b_2_m)^c_2_m,0))</f>
        <v>219</v>
      </c>
      <c r="AN186" s="61">
        <f>IF(OR(historie[[#This Row],[Koule]]&lt;b_3_m,historie[[#This Row],[Koule]]=""),0,ROUNDDOWN(a_3_m*(FLOOR(historie[[#This Row],[Koule]]*VLOOKUP(historie[[#This Row],[Veteran]],Veteran,4,FALSE),0.01)-b_3_m)^c_3_m,0))</f>
        <v>355</v>
      </c>
      <c r="AO186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18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133</v>
      </c>
      <c r="AQ18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122</v>
      </c>
      <c r="AR186" s="61">
        <f>IF(OR(historie[[#This Row],[Disk]]&lt;b_7_m,historie[[#This Row],[Disk]]=""),0,ROUNDDOWN(a_7_m*(FLOOR(historie[[#This Row],[Disk]]*VLOOKUP(historie[[#This Row],[Veteran]],Veteran,8,FALSE),0.01)-b_7_m)^c_7_m,0))</f>
        <v>279</v>
      </c>
      <c r="AS186" s="61">
        <f>IF(OR(historie[[#This Row],[Tyčka]]&lt;b_8_m,historie[[#This Row],[Tyčka]]=""),0,ROUNDDOWN(a_8_m*(ROUND(historie[[#This Row],[Tyčka]]*VLOOKUP(historie[[#This Row],[Veteran]],Veteran,9,FALSE),0)-b_8_m)^c_8_m,0))</f>
        <v>231</v>
      </c>
      <c r="AT186" s="61">
        <f>IF(OR(historie[[#This Row],[Oštěp]]&lt;b_9_m,historie[[#This Row],[Oštěp]]=""),0,ROUNDDOWN(a_9_m*(FLOOR(historie[[#This Row],[Oštěp]]*VLOOKUP(historie[[#This Row],[Veteran]],Veteran,10,FALSE),0.01)-b_9_m)^c_9_m,0))</f>
        <v>277</v>
      </c>
      <c r="AU186" s="61">
        <f>IF(OR(historie[[#This Row],[1500m]]*24*60*60&gt;b_10_m,historie[[#This Row],[1500m]]=""),0,ROUNDDOWN(a_10_m*(b_10_m-historie[[#This Row],[1500m]]*VLOOKUP(historie[[#This Row],[Veteran]],Veteran,11,FALSE)*24*60*60)^c_10_m,0))</f>
        <v>175</v>
      </c>
      <c r="AV186" s="80">
        <f t="shared" si="2"/>
        <v>2377</v>
      </c>
      <c r="AW186" s="62">
        <f t="array" ref="AW186">MAX(IF(historie[[Jméno a příjmení]:[Jméno a příjmení]]=A186,historie[[100m_body_v]:[100m_body_v]]))
+MAX(IF(historie[[Jméno a příjmení]:[Jméno a příjmení]]=A186,historie[[dálka_body_v]:[dálka_body_v]]))
+MAX(IF(historie[[Jméno a příjmení]:[Jméno a příjmení]]=A186,historie[[koule_body_v]:[koule_body_v]]))
+MAX(IF(historie[[Jméno a příjmení]:[Jméno a příjmení]]=A186,historie[[výška_body_v]:[výška_body_v]]))
+MAX(IF(historie[[Jméno a příjmení]:[Jméno a příjmení]]=A186,historie[[400m_body_v]:[400m_body_v]]))
+MAX(IF(historie[[Jméno a příjmení]:[Jméno a příjmení]]=A186,historie[[překážky_body_v]:[překážky_body_v]]))
+MAX(IF(historie[[Jméno a příjmení]:[Jméno a příjmení]]=A186,historie[[disk_body_v]:[disk_body_v]]))
+MAX(IF(historie[[Jméno a příjmení]:[Jméno a příjmení]]=A186,historie[[tyčka_body_v]:[tyčka_body_v]]))
+MAX(IF(historie[[Jméno a příjmení]:[Jméno a příjmení]]=A186,historie[[oštěp_body_v]:[oštěp_body_v]]))
+MAX(IF(historie[[Jméno a příjmení]:[Jméno a příjmení]]=A186,historie[[1500m_body_v]:[1500m_body_v]]))</f>
        <v>2592</v>
      </c>
    </row>
    <row r="187" spans="1:49" x14ac:dyDescent="0.2">
      <c r="A187" s="56" t="s">
        <v>113</v>
      </c>
      <c r="B187" s="56"/>
      <c r="C187" s="57">
        <v>15</v>
      </c>
      <c r="D187" s="58">
        <v>159</v>
      </c>
      <c r="E187" s="59">
        <v>390</v>
      </c>
      <c r="F187" s="58">
        <v>190</v>
      </c>
      <c r="G187" s="57">
        <v>6.99</v>
      </c>
      <c r="H187" s="58">
        <v>307</v>
      </c>
      <c r="I187" s="59">
        <v>125</v>
      </c>
      <c r="J187" s="58">
        <v>218</v>
      </c>
      <c r="K187" s="57">
        <v>78.2</v>
      </c>
      <c r="L187" s="58">
        <v>16</v>
      </c>
      <c r="M187" s="57"/>
      <c r="N187" s="58">
        <v>0</v>
      </c>
      <c r="O187" s="57">
        <v>17.12</v>
      </c>
      <c r="P187" s="58">
        <v>219</v>
      </c>
      <c r="Q187" s="59"/>
      <c r="R187" s="58">
        <v>0</v>
      </c>
      <c r="S187" s="57">
        <v>24.39</v>
      </c>
      <c r="T187" s="58">
        <v>221</v>
      </c>
      <c r="U187" s="60">
        <v>4.5138888888888893E-3</v>
      </c>
      <c r="V187" s="58">
        <v>155</v>
      </c>
      <c r="W187" s="58">
        <v>1485</v>
      </c>
      <c r="X187" s="83">
        <v>2001</v>
      </c>
      <c r="Y187" s="77" t="str">
        <f>IF(historie[[#This Row],[Ročník]]&lt;&gt;0,historie[[#This Row],[Rok]]-historie[[#This Row],[Ročník]],"")</f>
        <v/>
      </c>
      <c r="Z187" s="80">
        <f>IF(AND(historie[[#This Row],[Ročník]]&lt;&gt;"",FLOOR(historie[[#This Row],[Rok]]-historie[[#This Row],[Ročník]],5)&gt;=35),FLOOR(historie[[#This Row],[Rok]]-historie[[#This Row],[Ročník]],5),0)</f>
        <v>0</v>
      </c>
      <c r="AA187" s="61">
        <f>IF(OR(historie[[#This Row],[100m]]&gt;b_1_m-k_1_m*měření,historie[[#This Row],[100m]]=""),0,ROUNDDOWN(a_1_m*(b_1_m-k_1_m*měření-historie[[#This Row],[100m]])^c_1_m,0))</f>
        <v>159</v>
      </c>
      <c r="AB187" s="61">
        <f>IF(OR(historie[[#This Row],[Dálka]]&lt;b_2_m,historie[[#This Row],[Dálka]]=""),0,ROUNDDOWN(a_2_m*(historie[[#This Row],[Dálka]]-b_2_m)^c_2_m,0))</f>
        <v>190</v>
      </c>
      <c r="AC187" s="61">
        <f>IF(OR(historie[[#This Row],[Koule]]&lt;b_3_m,historie[[#This Row],[Koule]]=""),0,ROUNDDOWN(a_3_m*(historie[[#This Row],[Koule]]-b_3_m)^c_3_m,0))</f>
        <v>307</v>
      </c>
      <c r="AD187" s="61">
        <f>IF(OR(historie[[#This Row],[Výška]]&lt;b_4_m,historie[[#This Row],[Výška]]=""),0,ROUNDDOWN(a_4_m*(historie[[#This Row],[Výška]]-b_4_m)^c_4_m,0))</f>
        <v>218</v>
      </c>
      <c r="AE187" s="61">
        <f>IF(OR(historie[[#This Row],[400m]]&gt;b_5_m-k_5_m*měření,historie[[#This Row],[400m]]=""),0,ROUNDDOWN(a_5_m*(b_5_m-k_5_m*měření-historie[[#This Row],[400m]])^c_5_m,0))</f>
        <v>16</v>
      </c>
      <c r="AF187" s="61">
        <f>IF(OR(historie[[#This Row],[Překážky]]&gt;b_6_m-k_6_m*měření,historie[[#This Row],[Překážky]]=""),0,ROUNDDOWN(a_6_m*(b_6_m-k_6_m*měření-historie[[#This Row],[Překážky]])^c_6_m,0))</f>
        <v>0</v>
      </c>
      <c r="AG187" s="61">
        <f>IF(OR(historie[[#This Row],[Disk]]&lt;b_7_m,historie[[#This Row],[Disk]]=""),0,ROUNDDOWN(a_7_m*(historie[[#This Row],[Disk]]-b_7_m)^c_7_m,0))</f>
        <v>219</v>
      </c>
      <c r="AH187" s="61">
        <f>IF(OR(historie[[#This Row],[Tyčka]]&lt;b_8_m,historie[[#This Row],[Tyčka]]=""),0,ROUNDDOWN(a_8_m*(historie[[#This Row],[Tyčka]]-b_8_m)^c_8_m,0))</f>
        <v>0</v>
      </c>
      <c r="AI187" s="61">
        <f>IF(OR(historie[[#This Row],[Oštěp]]&lt;b_9_m,historie[[#This Row],[Oštěp]]=""),0,ROUNDDOWN(a_9_m*(historie[[#This Row],[Oštěp]]-b_9_m)^c_9_m,0))</f>
        <v>221</v>
      </c>
      <c r="AJ187" s="61">
        <f>IF(OR(historie[[#This Row],[1500m]]*24*60*60&gt;b_10_m,historie[[#This Row],[1500m]]=""),0,ROUNDDOWN(a_10_m*(b_10_m-historie[[#This Row],[1500m]]*24*60*60)^c_10_m,0))</f>
        <v>155</v>
      </c>
      <c r="AK18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1485</v>
      </c>
      <c r="AL18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159</v>
      </c>
      <c r="AM187" s="61">
        <f>IF(OR(historie[[#This Row],[Dálka]]&lt;b_2_m,historie[[#This Row],[Dálka]]=""),0,ROUNDDOWN(a_2_m*(ROUND(historie[[#This Row],[Dálka]]*VLOOKUP(historie[[#This Row],[Veteran]],Veteran,3,FALSE),0)-b_2_m)^c_2_m,0))</f>
        <v>190</v>
      </c>
      <c r="AN187" s="61">
        <f>IF(OR(historie[[#This Row],[Koule]]&lt;b_3_m,historie[[#This Row],[Koule]]=""),0,ROUNDDOWN(a_3_m*(FLOOR(historie[[#This Row],[Koule]]*VLOOKUP(historie[[#This Row],[Veteran]],Veteran,4,FALSE),0.01)-b_3_m)^c_3_m,0))</f>
        <v>307</v>
      </c>
      <c r="AO187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18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16</v>
      </c>
      <c r="AQ18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87" s="61">
        <f>IF(OR(historie[[#This Row],[Disk]]&lt;b_7_m,historie[[#This Row],[Disk]]=""),0,ROUNDDOWN(a_7_m*(FLOOR(historie[[#This Row],[Disk]]*VLOOKUP(historie[[#This Row],[Veteran]],Veteran,8,FALSE),0.01)-b_7_m)^c_7_m,0))</f>
        <v>219</v>
      </c>
      <c r="AS187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87" s="61">
        <f>IF(OR(historie[[#This Row],[Oštěp]]&lt;b_9_m,historie[[#This Row],[Oštěp]]=""),0,ROUNDDOWN(a_9_m*(FLOOR(historie[[#This Row],[Oštěp]]*VLOOKUP(historie[[#This Row],[Veteran]],Veteran,10,FALSE),0.01)-b_9_m)^c_9_m,0))</f>
        <v>221</v>
      </c>
      <c r="AU187" s="61">
        <f>IF(OR(historie[[#This Row],[1500m]]*24*60*60&gt;b_10_m,historie[[#This Row],[1500m]]=""),0,ROUNDDOWN(a_10_m*(b_10_m-historie[[#This Row],[1500m]]*VLOOKUP(historie[[#This Row],[Veteran]],Veteran,11,FALSE)*24*60*60)^c_10_m,0))</f>
        <v>155</v>
      </c>
      <c r="AV187" s="80">
        <f t="shared" si="2"/>
        <v>1485</v>
      </c>
      <c r="AW187" s="62">
        <f t="array" ref="AW187">MAX(IF(historie[[Jméno a příjmení]:[Jméno a příjmení]]=A187,historie[[100m_body_v]:[100m_body_v]]))
+MAX(IF(historie[[Jméno a příjmení]:[Jméno a příjmení]]=A187,historie[[dálka_body_v]:[dálka_body_v]]))
+MAX(IF(historie[[Jméno a příjmení]:[Jméno a příjmení]]=A187,historie[[koule_body_v]:[koule_body_v]]))
+MAX(IF(historie[[Jméno a příjmení]:[Jméno a příjmení]]=A187,historie[[výška_body_v]:[výška_body_v]]))
+MAX(IF(historie[[Jméno a příjmení]:[Jméno a příjmení]]=A187,historie[[400m_body_v]:[400m_body_v]]))
+MAX(IF(historie[[Jméno a příjmení]:[Jméno a příjmení]]=A187,historie[[překážky_body_v]:[překážky_body_v]]))
+MAX(IF(historie[[Jméno a příjmení]:[Jméno a příjmení]]=A187,historie[[disk_body_v]:[disk_body_v]]))
+MAX(IF(historie[[Jméno a příjmení]:[Jméno a příjmení]]=A187,historie[[tyčka_body_v]:[tyčka_body_v]]))
+MAX(IF(historie[[Jméno a příjmení]:[Jméno a příjmení]]=A187,historie[[oštěp_body_v]:[oštěp_body_v]]))
+MAX(IF(historie[[Jméno a příjmení]:[Jméno a příjmení]]=A187,historie[[1500m_body_v]:[1500m_body_v]]))</f>
        <v>1535</v>
      </c>
    </row>
    <row r="188" spans="1:49" x14ac:dyDescent="0.2">
      <c r="A188" s="56" t="s">
        <v>113</v>
      </c>
      <c r="B188" s="56"/>
      <c r="C188" s="57">
        <v>14.84</v>
      </c>
      <c r="D188" s="58">
        <v>204</v>
      </c>
      <c r="E188" s="59">
        <v>392</v>
      </c>
      <c r="F188" s="58">
        <v>193</v>
      </c>
      <c r="G188" s="57">
        <v>6.76</v>
      </c>
      <c r="H188" s="58">
        <v>293</v>
      </c>
      <c r="I188" s="59">
        <v>115</v>
      </c>
      <c r="J188" s="58">
        <v>159</v>
      </c>
      <c r="K188" s="57">
        <v>75.3</v>
      </c>
      <c r="L188" s="58">
        <v>48</v>
      </c>
      <c r="M188" s="57"/>
      <c r="N188" s="58">
        <v>0</v>
      </c>
      <c r="O188" s="57">
        <v>16.25</v>
      </c>
      <c r="P188" s="58">
        <v>202</v>
      </c>
      <c r="Q188" s="59"/>
      <c r="R188" s="58">
        <v>0</v>
      </c>
      <c r="S188" s="57">
        <v>22.87</v>
      </c>
      <c r="T188" s="58">
        <v>201</v>
      </c>
      <c r="U188" s="60">
        <v>4.6643518518518518E-3</v>
      </c>
      <c r="V188" s="58">
        <v>116</v>
      </c>
      <c r="W188" s="58">
        <v>1416</v>
      </c>
      <c r="X188" s="83">
        <v>1999</v>
      </c>
      <c r="Y188" s="77" t="str">
        <f>IF(historie[[#This Row],[Ročník]]&lt;&gt;0,historie[[#This Row],[Rok]]-historie[[#This Row],[Ročník]],"")</f>
        <v/>
      </c>
      <c r="Z188" s="80">
        <f>IF(AND(historie[[#This Row],[Ročník]]&lt;&gt;"",FLOOR(historie[[#This Row],[Rok]]-historie[[#This Row],[Ročník]],5)&gt;=35),FLOOR(historie[[#This Row],[Rok]]-historie[[#This Row],[Ročník]],5),0)</f>
        <v>0</v>
      </c>
      <c r="AA188" s="61">
        <f>IF(OR(historie[[#This Row],[100m]]&gt;b_1_m-k_1_m*měření,historie[[#This Row],[100m]]=""),0,ROUNDDOWN(a_1_m*(b_1_m-k_1_m*měření-historie[[#This Row],[100m]])^c_1_m,0))</f>
        <v>176</v>
      </c>
      <c r="AB188" s="61">
        <f>IF(OR(historie[[#This Row],[Dálka]]&lt;b_2_m,historie[[#This Row],[Dálka]]=""),0,ROUNDDOWN(a_2_m*(historie[[#This Row],[Dálka]]-b_2_m)^c_2_m,0))</f>
        <v>193</v>
      </c>
      <c r="AC188" s="61">
        <f>IF(OR(historie[[#This Row],[Koule]]&lt;b_3_m,historie[[#This Row],[Koule]]=""),0,ROUNDDOWN(a_3_m*(historie[[#This Row],[Koule]]-b_3_m)^c_3_m,0))</f>
        <v>293</v>
      </c>
      <c r="AD188" s="61">
        <f>IF(OR(historie[[#This Row],[Výška]]&lt;b_4_m,historie[[#This Row],[Výška]]=""),0,ROUNDDOWN(a_4_m*(historie[[#This Row],[Výška]]-b_4_m)^c_4_m,0))</f>
        <v>159</v>
      </c>
      <c r="AE188" s="61">
        <f>IF(OR(historie[[#This Row],[400m]]&gt;b_5_m-k_5_m*měření,historie[[#This Row],[400m]]=""),0,ROUNDDOWN(a_5_m*(b_5_m-k_5_m*měření-historie[[#This Row],[400m]])^c_5_m,0))</f>
        <v>46</v>
      </c>
      <c r="AF188" s="61">
        <f>IF(OR(historie[[#This Row],[Překážky]]&gt;b_6_m-k_6_m*měření,historie[[#This Row],[Překážky]]=""),0,ROUNDDOWN(a_6_m*(b_6_m-k_6_m*měření-historie[[#This Row],[Překážky]])^c_6_m,0))</f>
        <v>0</v>
      </c>
      <c r="AG188" s="61">
        <f>IF(OR(historie[[#This Row],[Disk]]&lt;b_7_m,historie[[#This Row],[Disk]]=""),0,ROUNDDOWN(a_7_m*(historie[[#This Row],[Disk]]-b_7_m)^c_7_m,0))</f>
        <v>203</v>
      </c>
      <c r="AH188" s="61">
        <f>IF(OR(historie[[#This Row],[Tyčka]]&lt;b_8_m,historie[[#This Row],[Tyčka]]=""),0,ROUNDDOWN(a_8_m*(historie[[#This Row],[Tyčka]]-b_8_m)^c_8_m,0))</f>
        <v>0</v>
      </c>
      <c r="AI188" s="61">
        <f>IF(OR(historie[[#This Row],[Oštěp]]&lt;b_9_m,historie[[#This Row],[Oštěp]]=""),0,ROUNDDOWN(a_9_m*(historie[[#This Row],[Oštěp]]-b_9_m)^c_9_m,0))</f>
        <v>200</v>
      </c>
      <c r="AJ188" s="61">
        <f>IF(OR(historie[[#This Row],[1500m]]*24*60*60&gt;b_10_m,historie[[#This Row],[1500m]]=""),0,ROUNDDOWN(a_10_m*(b_10_m-historie[[#This Row],[1500m]]*24*60*60)^c_10_m,0))</f>
        <v>116</v>
      </c>
      <c r="AK18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1386</v>
      </c>
      <c r="AL18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176</v>
      </c>
      <c r="AM188" s="61">
        <f>IF(OR(historie[[#This Row],[Dálka]]&lt;b_2_m,historie[[#This Row],[Dálka]]=""),0,ROUNDDOWN(a_2_m*(ROUND(historie[[#This Row],[Dálka]]*VLOOKUP(historie[[#This Row],[Veteran]],Veteran,3,FALSE),0)-b_2_m)^c_2_m,0))</f>
        <v>193</v>
      </c>
      <c r="AN188" s="61">
        <f>IF(OR(historie[[#This Row],[Koule]]&lt;b_3_m,historie[[#This Row],[Koule]]=""),0,ROUNDDOWN(a_3_m*(FLOOR(historie[[#This Row],[Koule]]*VLOOKUP(historie[[#This Row],[Veteran]],Veteran,4,FALSE),0.01)-b_3_m)^c_3_m,0))</f>
        <v>293</v>
      </c>
      <c r="AO188" s="61">
        <f>IF(OR(historie[[#This Row],[Výška]]&lt;b_4_m,historie[[#This Row],[Výška]]=""),0,ROUNDDOWN(a_4_m*(ROUND(historie[[#This Row],[Výška]]*VLOOKUP(historie[[#This Row],[Veteran]],Veteran,5,FALSE),0)-b_4_m)^c_4_m,0))</f>
        <v>159</v>
      </c>
      <c r="AP18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46</v>
      </c>
      <c r="AQ18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88" s="61">
        <f>IF(OR(historie[[#This Row],[Disk]]&lt;b_7_m,historie[[#This Row],[Disk]]=""),0,ROUNDDOWN(a_7_m*(FLOOR(historie[[#This Row],[Disk]]*VLOOKUP(historie[[#This Row],[Veteran]],Veteran,8,FALSE),0.01)-b_7_m)^c_7_m,0))</f>
        <v>203</v>
      </c>
      <c r="AS188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88" s="61">
        <f>IF(OR(historie[[#This Row],[Oštěp]]&lt;b_9_m,historie[[#This Row],[Oštěp]]=""),0,ROUNDDOWN(a_9_m*(FLOOR(historie[[#This Row],[Oštěp]]*VLOOKUP(historie[[#This Row],[Veteran]],Veteran,10,FALSE),0.01)-b_9_m)^c_9_m,0))</f>
        <v>200</v>
      </c>
      <c r="AU188" s="61">
        <f>IF(OR(historie[[#This Row],[1500m]]*24*60*60&gt;b_10_m,historie[[#This Row],[1500m]]=""),0,ROUNDDOWN(a_10_m*(b_10_m-historie[[#This Row],[1500m]]*VLOOKUP(historie[[#This Row],[Veteran]],Veteran,11,FALSE)*24*60*60)^c_10_m,0))</f>
        <v>116</v>
      </c>
      <c r="AV188" s="80">
        <f t="shared" si="2"/>
        <v>1386</v>
      </c>
      <c r="AW188" s="62">
        <f t="array" ref="AW188">MAX(IF(historie[[Jméno a příjmení]:[Jméno a příjmení]]=A188,historie[[100m_body_v]:[100m_body_v]]))
+MAX(IF(historie[[Jméno a příjmení]:[Jméno a příjmení]]=A188,historie[[dálka_body_v]:[dálka_body_v]]))
+MAX(IF(historie[[Jméno a příjmení]:[Jméno a příjmení]]=A188,historie[[koule_body_v]:[koule_body_v]]))
+MAX(IF(historie[[Jméno a příjmení]:[Jméno a příjmení]]=A188,historie[[výška_body_v]:[výška_body_v]]))
+MAX(IF(historie[[Jméno a příjmení]:[Jméno a příjmení]]=A188,historie[[400m_body_v]:[400m_body_v]]))
+MAX(IF(historie[[Jméno a příjmení]:[Jméno a příjmení]]=A188,historie[[překážky_body_v]:[překážky_body_v]]))
+MAX(IF(historie[[Jméno a příjmení]:[Jméno a příjmení]]=A188,historie[[disk_body_v]:[disk_body_v]]))
+MAX(IF(historie[[Jméno a příjmení]:[Jméno a příjmení]]=A188,historie[[tyčka_body_v]:[tyčka_body_v]]))
+MAX(IF(historie[[Jméno a příjmení]:[Jméno a příjmení]]=A188,historie[[oštěp_body_v]:[oštěp_body_v]]))
+MAX(IF(historie[[Jméno a příjmení]:[Jméno a příjmení]]=A188,historie[[1500m_body_v]:[1500m_body_v]]))</f>
        <v>1535</v>
      </c>
    </row>
    <row r="189" spans="1:49" x14ac:dyDescent="0.2">
      <c r="A189" s="56" t="s">
        <v>122</v>
      </c>
      <c r="B189" s="56">
        <v>1980</v>
      </c>
      <c r="C189" s="57">
        <v>13.58</v>
      </c>
      <c r="D189" s="58">
        <v>335</v>
      </c>
      <c r="E189" s="59">
        <v>489</v>
      </c>
      <c r="F189" s="58">
        <v>361</v>
      </c>
      <c r="G189" s="57">
        <v>7.8</v>
      </c>
      <c r="H189" s="58">
        <v>354</v>
      </c>
      <c r="I189" s="59">
        <v>155</v>
      </c>
      <c r="J189" s="58">
        <v>426</v>
      </c>
      <c r="K189" s="57">
        <v>59.9</v>
      </c>
      <c r="L189" s="58">
        <v>412</v>
      </c>
      <c r="M189" s="57">
        <v>20.38</v>
      </c>
      <c r="N189" s="58">
        <v>315</v>
      </c>
      <c r="O189" s="57">
        <v>22.27</v>
      </c>
      <c r="P189" s="58">
        <v>315</v>
      </c>
      <c r="Q189" s="59">
        <v>244</v>
      </c>
      <c r="R189" s="58">
        <v>231</v>
      </c>
      <c r="S189" s="57">
        <v>32.9</v>
      </c>
      <c r="T189" s="58">
        <v>340</v>
      </c>
      <c r="U189" s="60">
        <v>3.4606481481481485E-3</v>
      </c>
      <c r="V189" s="58">
        <v>560</v>
      </c>
      <c r="W189" s="58">
        <v>3649</v>
      </c>
      <c r="X189" s="83">
        <v>2004</v>
      </c>
      <c r="Y189" s="77">
        <f>IF(historie[[#This Row],[Ročník]]&lt;&gt;0,historie[[#This Row],[Rok]]-historie[[#This Row],[Ročník]],"")</f>
        <v>24</v>
      </c>
      <c r="Z189" s="80">
        <f>IF(AND(historie[[#This Row],[Ročník]]&lt;&gt;"",FLOOR(historie[[#This Row],[Rok]]-historie[[#This Row],[Ročník]],5)&gt;=35),FLOOR(historie[[#This Row],[Rok]]-historie[[#This Row],[Ročník]],5),0)</f>
        <v>0</v>
      </c>
      <c r="AA189" s="61">
        <f>IF(OR(historie[[#This Row],[100m]]&gt;b_1_m-k_1_m*měření,historie[[#This Row],[100m]]=""),0,ROUNDDOWN(a_1_m*(b_1_m-k_1_m*měření-historie[[#This Row],[100m]])^c_1_m,0))</f>
        <v>338</v>
      </c>
      <c r="AB189" s="61">
        <f>IF(OR(historie[[#This Row],[Dálka]]&lt;b_2_m,historie[[#This Row],[Dálka]]=""),0,ROUNDDOWN(a_2_m*(historie[[#This Row],[Dálka]]-b_2_m)^c_2_m,0))</f>
        <v>361</v>
      </c>
      <c r="AC189" s="61">
        <f>IF(OR(historie[[#This Row],[Koule]]&lt;b_3_m,historie[[#This Row],[Koule]]=""),0,ROUNDDOWN(a_3_m*(historie[[#This Row],[Koule]]-b_3_m)^c_3_m,0))</f>
        <v>354</v>
      </c>
      <c r="AD189" s="61">
        <f>IF(OR(historie[[#This Row],[Výška]]&lt;b_4_m,historie[[#This Row],[Výška]]=""),0,ROUNDDOWN(a_4_m*(historie[[#This Row],[Výška]]-b_4_m)^c_4_m,0))</f>
        <v>426</v>
      </c>
      <c r="AE189" s="61">
        <f>IF(OR(historie[[#This Row],[400m]]&gt;b_5_m-k_5_m*měření,historie[[#This Row],[400m]]=""),0,ROUNDDOWN(a_5_m*(b_5_m-k_5_m*měření-historie[[#This Row],[400m]])^c_5_m,0))</f>
        <v>412</v>
      </c>
      <c r="AF189" s="61">
        <f>IF(OR(historie[[#This Row],[Překážky]]&gt;b_6_m-k_6_m*měření,historie[[#This Row],[Překážky]]=""),0,ROUNDDOWN(a_6_m*(b_6_m-k_6_m*měření-historie[[#This Row],[Překážky]])^c_6_m,0))</f>
        <v>302</v>
      </c>
      <c r="AG189" s="61">
        <f>IF(OR(historie[[#This Row],[Disk]]&lt;b_7_m,historie[[#This Row],[Disk]]=""),0,ROUNDDOWN(a_7_m*(historie[[#This Row],[Disk]]-b_7_m)^c_7_m,0))</f>
        <v>315</v>
      </c>
      <c r="AH189" s="61">
        <f>IF(OR(historie[[#This Row],[Tyčka]]&lt;b_8_m,historie[[#This Row],[Tyčka]]=""),0,ROUNDDOWN(a_8_m*(historie[[#This Row],[Tyčka]]-b_8_m)^c_8_m,0))</f>
        <v>229</v>
      </c>
      <c r="AI189" s="61">
        <f>IF(OR(historie[[#This Row],[Oštěp]]&lt;b_9_m,historie[[#This Row],[Oštěp]]=""),0,ROUNDDOWN(a_9_m*(historie[[#This Row],[Oštěp]]-b_9_m)^c_9_m,0))</f>
        <v>340</v>
      </c>
      <c r="AJ189" s="61">
        <f>IF(OR(historie[[#This Row],[1500m]]*24*60*60&gt;b_10_m,historie[[#This Row],[1500m]]=""),0,ROUNDDOWN(a_10_m*(b_10_m-historie[[#This Row],[1500m]]*24*60*60)^c_10_m,0))</f>
        <v>565</v>
      </c>
      <c r="AK18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3642</v>
      </c>
      <c r="AL18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338</v>
      </c>
      <c r="AM189" s="61">
        <f>IF(OR(historie[[#This Row],[Dálka]]&lt;b_2_m,historie[[#This Row],[Dálka]]=""),0,ROUNDDOWN(a_2_m*(ROUND(historie[[#This Row],[Dálka]]*VLOOKUP(historie[[#This Row],[Veteran]],Veteran,3,FALSE),0)-b_2_m)^c_2_m,0))</f>
        <v>361</v>
      </c>
      <c r="AN189" s="61">
        <f>IF(OR(historie[[#This Row],[Koule]]&lt;b_3_m,historie[[#This Row],[Koule]]=""),0,ROUNDDOWN(a_3_m*(FLOOR(historie[[#This Row],[Koule]]*VLOOKUP(historie[[#This Row],[Veteran]],Veteran,4,FALSE),0.01)-b_3_m)^c_3_m,0))</f>
        <v>354</v>
      </c>
      <c r="AO189" s="6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18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412</v>
      </c>
      <c r="AQ18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302</v>
      </c>
      <c r="AR189" s="61">
        <f>IF(OR(historie[[#This Row],[Disk]]&lt;b_7_m,historie[[#This Row],[Disk]]=""),0,ROUNDDOWN(a_7_m*(FLOOR(historie[[#This Row],[Disk]]*VLOOKUP(historie[[#This Row],[Veteran]],Veteran,8,FALSE),0.01)-b_7_m)^c_7_m,0))</f>
        <v>315</v>
      </c>
      <c r="AS189" s="61">
        <f>IF(OR(historie[[#This Row],[Tyčka]]&lt;b_8_m,historie[[#This Row],[Tyčka]]=""),0,ROUNDDOWN(a_8_m*(ROUND(historie[[#This Row],[Tyčka]]*VLOOKUP(historie[[#This Row],[Veteran]],Veteran,9,FALSE),0)-b_8_m)^c_8_m,0))</f>
        <v>229</v>
      </c>
      <c r="AT189" s="61">
        <f>IF(OR(historie[[#This Row],[Oštěp]]&lt;b_9_m,historie[[#This Row],[Oštěp]]=""),0,ROUNDDOWN(a_9_m*(FLOOR(historie[[#This Row],[Oštěp]]*VLOOKUP(historie[[#This Row],[Veteran]],Veteran,10,FALSE),0.01)-b_9_m)^c_9_m,0))</f>
        <v>340</v>
      </c>
      <c r="AU189" s="61">
        <f>IF(OR(historie[[#This Row],[1500m]]*24*60*60&gt;b_10_m,historie[[#This Row],[1500m]]=""),0,ROUNDDOWN(a_10_m*(b_10_m-historie[[#This Row],[1500m]]*VLOOKUP(historie[[#This Row],[Veteran]],Veteran,11,FALSE)*24*60*60)^c_10_m,0))</f>
        <v>565</v>
      </c>
      <c r="AV189" s="80">
        <f t="shared" si="2"/>
        <v>3642</v>
      </c>
      <c r="AW189" s="62">
        <f t="array" ref="AW189">MAX(IF(historie[[Jméno a příjmení]:[Jméno a příjmení]]=A189,historie[[100m_body_v]:[100m_body_v]]))
+MAX(IF(historie[[Jméno a příjmení]:[Jméno a příjmení]]=A189,historie[[dálka_body_v]:[dálka_body_v]]))
+MAX(IF(historie[[Jméno a příjmení]:[Jméno a příjmení]]=A189,historie[[koule_body_v]:[koule_body_v]]))
+MAX(IF(historie[[Jméno a příjmení]:[Jméno a příjmení]]=A189,historie[[výška_body_v]:[výška_body_v]]))
+MAX(IF(historie[[Jméno a příjmení]:[Jméno a příjmení]]=A189,historie[[400m_body_v]:[400m_body_v]]))
+MAX(IF(historie[[Jméno a příjmení]:[Jméno a příjmení]]=A189,historie[[překážky_body_v]:[překážky_body_v]]))
+MAX(IF(historie[[Jméno a příjmení]:[Jméno a příjmení]]=A189,historie[[disk_body_v]:[disk_body_v]]))
+MAX(IF(historie[[Jméno a příjmení]:[Jméno a příjmení]]=A189,historie[[tyčka_body_v]:[tyčka_body_v]]))
+MAX(IF(historie[[Jméno a příjmení]:[Jméno a příjmení]]=A189,historie[[oštěp_body_v]:[oštěp_body_v]]))
+MAX(IF(historie[[Jméno a příjmení]:[Jméno a příjmení]]=A189,historie[[1500m_body_v]:[1500m_body_v]]))</f>
        <v>3693</v>
      </c>
    </row>
    <row r="190" spans="1:49" x14ac:dyDescent="0.2">
      <c r="A190" s="56" t="s">
        <v>122</v>
      </c>
      <c r="B190" s="56">
        <v>1980</v>
      </c>
      <c r="C190" s="57"/>
      <c r="D190" s="58">
        <v>0</v>
      </c>
      <c r="E190" s="59"/>
      <c r="F190" s="58">
        <v>0</v>
      </c>
      <c r="G190" s="57"/>
      <c r="H190" s="58">
        <v>0</v>
      </c>
      <c r="I190" s="59"/>
      <c r="J190" s="58">
        <v>0</v>
      </c>
      <c r="K190" s="57"/>
      <c r="L190" s="58">
        <v>0</v>
      </c>
      <c r="M190" s="57">
        <v>22.53</v>
      </c>
      <c r="N190" s="58">
        <v>163</v>
      </c>
      <c r="O190" s="57">
        <v>19.95</v>
      </c>
      <c r="P190" s="58">
        <v>271</v>
      </c>
      <c r="Q190" s="59">
        <v>251</v>
      </c>
      <c r="R190" s="58">
        <v>244</v>
      </c>
      <c r="S190" s="57">
        <v>26.37</v>
      </c>
      <c r="T190" s="58">
        <v>248</v>
      </c>
      <c r="U190" s="60">
        <v>3.530092592592592E-3</v>
      </c>
      <c r="V190" s="58">
        <v>531</v>
      </c>
      <c r="W190" s="58">
        <v>1457</v>
      </c>
      <c r="X190" s="83">
        <v>2003</v>
      </c>
      <c r="Y190" s="77">
        <f>IF(historie[[#This Row],[Ročník]]&lt;&gt;0,historie[[#This Row],[Rok]]-historie[[#This Row],[Ročník]],"")</f>
        <v>23</v>
      </c>
      <c r="Z190" s="80">
        <f>IF(AND(historie[[#This Row],[Ročník]]&lt;&gt;"",FLOOR(historie[[#This Row],[Rok]]-historie[[#This Row],[Ročník]],5)&gt;=35),FLOOR(historie[[#This Row],[Rok]]-historie[[#This Row],[Ročník]],5),0)</f>
        <v>0</v>
      </c>
      <c r="AA190" s="61">
        <f>IF(OR(historie[[#This Row],[100m]]&gt;b_1_m-k_1_m*měření,historie[[#This Row],[100m]]=""),0,ROUNDDOWN(a_1_m*(b_1_m-k_1_m*měření-historie[[#This Row],[100m]])^c_1_m,0))</f>
        <v>0</v>
      </c>
      <c r="AB190" s="61">
        <f>IF(OR(historie[[#This Row],[Dálka]]&lt;b_2_m,historie[[#This Row],[Dálka]]=""),0,ROUNDDOWN(a_2_m*(historie[[#This Row],[Dálka]]-b_2_m)^c_2_m,0))</f>
        <v>0</v>
      </c>
      <c r="AC190" s="61">
        <f>IF(OR(historie[[#This Row],[Koule]]&lt;b_3_m,historie[[#This Row],[Koule]]=""),0,ROUNDDOWN(a_3_m*(historie[[#This Row],[Koule]]-b_3_m)^c_3_m,0))</f>
        <v>0</v>
      </c>
      <c r="AD190" s="61">
        <f>IF(OR(historie[[#This Row],[Výška]]&lt;b_4_m,historie[[#This Row],[Výška]]=""),0,ROUNDDOWN(a_4_m*(historie[[#This Row],[Výška]]-b_4_m)^c_4_m,0))</f>
        <v>0</v>
      </c>
      <c r="AE190" s="61">
        <f>IF(OR(historie[[#This Row],[400m]]&gt;b_5_m-k_5_m*měření,historie[[#This Row],[400m]]=""),0,ROUNDDOWN(a_5_m*(b_5_m-k_5_m*měření-historie[[#This Row],[400m]])^c_5_m,0))</f>
        <v>0</v>
      </c>
      <c r="AF190" s="61">
        <f>IF(OR(historie[[#This Row],[Překážky]]&gt;b_6_m-k_6_m*měření,historie[[#This Row],[Překážky]]=""),0,ROUNDDOWN(a_6_m*(b_6_m-k_6_m*měření-historie[[#This Row],[Překážky]])^c_6_m,0))</f>
        <v>163</v>
      </c>
      <c r="AG190" s="61">
        <f>IF(OR(historie[[#This Row],[Disk]]&lt;b_7_m,historie[[#This Row],[Disk]]=""),0,ROUNDDOWN(a_7_m*(historie[[#This Row],[Disk]]-b_7_m)^c_7_m,0))</f>
        <v>271</v>
      </c>
      <c r="AH190" s="61">
        <f>IF(OR(historie[[#This Row],[Tyčka]]&lt;b_8_m,historie[[#This Row],[Tyčka]]=""),0,ROUNDDOWN(a_8_m*(historie[[#This Row],[Tyčka]]-b_8_m)^c_8_m,0))</f>
        <v>244</v>
      </c>
      <c r="AI190" s="61">
        <f>IF(OR(historie[[#This Row],[Oštěp]]&lt;b_9_m,historie[[#This Row],[Oštěp]]=""),0,ROUNDDOWN(a_9_m*(historie[[#This Row],[Oštěp]]-b_9_m)^c_9_m,0))</f>
        <v>248</v>
      </c>
      <c r="AJ190" s="61">
        <f>IF(OR(historie[[#This Row],[1500m]]*24*60*60&gt;b_10_m,historie[[#This Row],[1500m]]=""),0,ROUNDDOWN(a_10_m*(b_10_m-historie[[#This Row],[1500m]]*24*60*60)^c_10_m,0))</f>
        <v>531</v>
      </c>
      <c r="AK19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1457</v>
      </c>
      <c r="AL19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0</v>
      </c>
      <c r="AM190" s="61">
        <f>IF(OR(historie[[#This Row],[Dálka]]&lt;b_2_m,historie[[#This Row],[Dálka]]=""),0,ROUNDDOWN(a_2_m*(ROUND(historie[[#This Row],[Dálka]]*VLOOKUP(historie[[#This Row],[Veteran]],Veteran,3,FALSE),0)-b_2_m)^c_2_m,0))</f>
        <v>0</v>
      </c>
      <c r="AN190" s="61">
        <f>IF(OR(historie[[#This Row],[Koule]]&lt;b_3_m,historie[[#This Row],[Koule]]=""),0,ROUNDDOWN(a_3_m*(FLOOR(historie[[#This Row],[Koule]]*VLOOKUP(historie[[#This Row],[Veteran]],Veteran,4,FALSE),0.01)-b_3_m)^c_3_m,0))</f>
        <v>0</v>
      </c>
      <c r="AO190" s="61">
        <f>IF(OR(historie[[#This Row],[Výška]]&lt;b_4_m,historie[[#This Row],[Výška]]=""),0,ROUNDDOWN(a_4_m*(ROUND(historie[[#This Row],[Výška]]*VLOOKUP(historie[[#This Row],[Veteran]],Veteran,5,FALSE),0)-b_4_m)^c_4_m,0))</f>
        <v>0</v>
      </c>
      <c r="AP19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19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163</v>
      </c>
      <c r="AR190" s="61">
        <f>IF(OR(historie[[#This Row],[Disk]]&lt;b_7_m,historie[[#This Row],[Disk]]=""),0,ROUNDDOWN(a_7_m*(FLOOR(historie[[#This Row],[Disk]]*VLOOKUP(historie[[#This Row],[Veteran]],Veteran,8,FALSE),0.01)-b_7_m)^c_7_m,0))</f>
        <v>271</v>
      </c>
      <c r="AS190" s="61">
        <f>IF(OR(historie[[#This Row],[Tyčka]]&lt;b_8_m,historie[[#This Row],[Tyčka]]=""),0,ROUNDDOWN(a_8_m*(ROUND(historie[[#This Row],[Tyčka]]*VLOOKUP(historie[[#This Row],[Veteran]],Veteran,9,FALSE),0)-b_8_m)^c_8_m,0))</f>
        <v>244</v>
      </c>
      <c r="AT190" s="61">
        <f>IF(OR(historie[[#This Row],[Oštěp]]&lt;b_9_m,historie[[#This Row],[Oštěp]]=""),0,ROUNDDOWN(a_9_m*(FLOOR(historie[[#This Row],[Oštěp]]*VLOOKUP(historie[[#This Row],[Veteran]],Veteran,10,FALSE),0.01)-b_9_m)^c_9_m,0))</f>
        <v>248</v>
      </c>
      <c r="AU190" s="61">
        <f>IF(OR(historie[[#This Row],[1500m]]*24*60*60&gt;b_10_m,historie[[#This Row],[1500m]]=""),0,ROUNDDOWN(a_10_m*(b_10_m-historie[[#This Row],[1500m]]*VLOOKUP(historie[[#This Row],[Veteran]],Veteran,11,FALSE)*24*60*60)^c_10_m,0))</f>
        <v>531</v>
      </c>
      <c r="AV190" s="80">
        <f t="shared" si="2"/>
        <v>1457</v>
      </c>
      <c r="AW190" s="62">
        <f t="array" ref="AW190">MAX(IF(historie[[Jméno a příjmení]:[Jméno a příjmení]]=A190,historie[[100m_body_v]:[100m_body_v]]))
+MAX(IF(historie[[Jméno a příjmení]:[Jméno a příjmení]]=A190,historie[[dálka_body_v]:[dálka_body_v]]))
+MAX(IF(historie[[Jméno a příjmení]:[Jméno a příjmení]]=A190,historie[[koule_body_v]:[koule_body_v]]))
+MAX(IF(historie[[Jméno a příjmení]:[Jméno a příjmení]]=A190,historie[[výška_body_v]:[výška_body_v]]))
+MAX(IF(historie[[Jméno a příjmení]:[Jméno a příjmení]]=A190,historie[[400m_body_v]:[400m_body_v]]))
+MAX(IF(historie[[Jméno a příjmení]:[Jméno a příjmení]]=A190,historie[[překážky_body_v]:[překážky_body_v]]))
+MAX(IF(historie[[Jméno a příjmení]:[Jméno a příjmení]]=A190,historie[[disk_body_v]:[disk_body_v]]))
+MAX(IF(historie[[Jméno a příjmení]:[Jméno a příjmení]]=A190,historie[[tyčka_body_v]:[tyčka_body_v]]))
+MAX(IF(historie[[Jméno a příjmení]:[Jméno a příjmení]]=A190,historie[[oštěp_body_v]:[oštěp_body_v]]))
+MAX(IF(historie[[Jméno a příjmení]:[Jméno a příjmení]]=A190,historie[[1500m_body_v]:[1500m_body_v]]))</f>
        <v>3693</v>
      </c>
    </row>
    <row r="191" spans="1:49" x14ac:dyDescent="0.2">
      <c r="A191" s="56" t="s">
        <v>122</v>
      </c>
      <c r="B191" s="56">
        <v>1980</v>
      </c>
      <c r="C191" s="57">
        <v>13.53</v>
      </c>
      <c r="D191" s="58">
        <v>335</v>
      </c>
      <c r="E191" s="59">
        <v>467</v>
      </c>
      <c r="F191" s="58">
        <v>321</v>
      </c>
      <c r="G191" s="57">
        <v>8.26</v>
      </c>
      <c r="H191" s="58">
        <v>382</v>
      </c>
      <c r="I191" s="59">
        <v>150</v>
      </c>
      <c r="J191" s="58">
        <v>389</v>
      </c>
      <c r="K191" s="57">
        <v>60.5</v>
      </c>
      <c r="L191" s="58">
        <v>392</v>
      </c>
      <c r="M191" s="57">
        <v>22.17</v>
      </c>
      <c r="N191" s="58">
        <v>182</v>
      </c>
      <c r="O191" s="57">
        <v>21.04</v>
      </c>
      <c r="P191" s="58">
        <v>292</v>
      </c>
      <c r="Q191" s="59">
        <v>230</v>
      </c>
      <c r="R191" s="58">
        <v>199</v>
      </c>
      <c r="S191" s="57">
        <v>24.85</v>
      </c>
      <c r="T191" s="58">
        <v>227</v>
      </c>
      <c r="U191" s="60">
        <v>3.5532407407407405E-3</v>
      </c>
      <c r="V191" s="58">
        <v>520</v>
      </c>
      <c r="W191" s="58">
        <v>3239</v>
      </c>
      <c r="X191" s="83">
        <v>2002</v>
      </c>
      <c r="Y191" s="77">
        <f>IF(historie[[#This Row],[Ročník]]&lt;&gt;0,historie[[#This Row],[Rok]]-historie[[#This Row],[Ročník]],"")</f>
        <v>22</v>
      </c>
      <c r="Z191" s="80">
        <f>IF(AND(historie[[#This Row],[Ročník]]&lt;&gt;"",FLOOR(historie[[#This Row],[Rok]]-historie[[#This Row],[Ročník]],5)&gt;=35),FLOOR(historie[[#This Row],[Rok]]-historie[[#This Row],[Ročník]],5),0)</f>
        <v>0</v>
      </c>
      <c r="AA191" s="61">
        <f>IF(OR(historie[[#This Row],[100m]]&gt;b_1_m-k_1_m*měření,historie[[#This Row],[100m]]=""),0,ROUNDDOWN(a_1_m*(b_1_m-k_1_m*měření-historie[[#This Row],[100m]])^c_1_m,0))</f>
        <v>346</v>
      </c>
      <c r="AB191" s="61">
        <f>IF(OR(historie[[#This Row],[Dálka]]&lt;b_2_m,historie[[#This Row],[Dálka]]=""),0,ROUNDDOWN(a_2_m*(historie[[#This Row],[Dálka]]-b_2_m)^c_2_m,0))</f>
        <v>321</v>
      </c>
      <c r="AC191" s="61">
        <f>IF(OR(historie[[#This Row],[Koule]]&lt;b_3_m,historie[[#This Row],[Koule]]=""),0,ROUNDDOWN(a_3_m*(historie[[#This Row],[Koule]]-b_3_m)^c_3_m,0))</f>
        <v>382</v>
      </c>
      <c r="AD191" s="61">
        <f>IF(OR(historie[[#This Row],[Výška]]&lt;b_4_m,historie[[#This Row],[Výška]]=""),0,ROUNDDOWN(a_4_m*(historie[[#This Row],[Výška]]-b_4_m)^c_4_m,0))</f>
        <v>389</v>
      </c>
      <c r="AE191" s="61">
        <f>IF(OR(historie[[#This Row],[400m]]&gt;b_5_m-k_5_m*měření,historie[[#This Row],[400m]]=""),0,ROUNDDOWN(a_5_m*(b_5_m-k_5_m*měření-historie[[#This Row],[400m]])^c_5_m,0))</f>
        <v>392</v>
      </c>
      <c r="AF191" s="61">
        <f>IF(OR(historie[[#This Row],[Překážky]]&gt;b_6_m-k_6_m*měření,historie[[#This Row],[Překážky]]=""),0,ROUNDDOWN(a_6_m*(b_6_m-k_6_m*měření-historie[[#This Row],[Překážky]])^c_6_m,0))</f>
        <v>184</v>
      </c>
      <c r="AG191" s="61">
        <f>IF(OR(historie[[#This Row],[Disk]]&lt;b_7_m,historie[[#This Row],[Disk]]=""),0,ROUNDDOWN(a_7_m*(historie[[#This Row],[Disk]]-b_7_m)^c_7_m,0))</f>
        <v>292</v>
      </c>
      <c r="AH191" s="61">
        <f>IF(OR(historie[[#This Row],[Tyčka]]&lt;b_8_m,historie[[#This Row],[Tyčka]]=""),0,ROUNDDOWN(a_8_m*(historie[[#This Row],[Tyčka]]-b_8_m)^c_8_m,0))</f>
        <v>199</v>
      </c>
      <c r="AI191" s="61">
        <f>IF(OR(historie[[#This Row],[Oštěp]]&lt;b_9_m,historie[[#This Row],[Oštěp]]=""),0,ROUNDDOWN(a_9_m*(historie[[#This Row],[Oštěp]]-b_9_m)^c_9_m,0))</f>
        <v>227</v>
      </c>
      <c r="AJ191" s="61">
        <f>IF(OR(historie[[#This Row],[1500m]]*24*60*60&gt;b_10_m,historie[[#This Row],[1500m]]=""),0,ROUNDDOWN(a_10_m*(b_10_m-historie[[#This Row],[1500m]]*24*60*60)^c_10_m,0))</f>
        <v>520</v>
      </c>
      <c r="AK19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3252</v>
      </c>
      <c r="AL19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346</v>
      </c>
      <c r="AM191" s="61">
        <f>IF(OR(historie[[#This Row],[Dálka]]&lt;b_2_m,historie[[#This Row],[Dálka]]=""),0,ROUNDDOWN(a_2_m*(ROUND(historie[[#This Row],[Dálka]]*VLOOKUP(historie[[#This Row],[Veteran]],Veteran,3,FALSE),0)-b_2_m)^c_2_m,0))</f>
        <v>321</v>
      </c>
      <c r="AN191" s="61">
        <f>IF(OR(historie[[#This Row],[Koule]]&lt;b_3_m,historie[[#This Row],[Koule]]=""),0,ROUNDDOWN(a_3_m*(FLOOR(historie[[#This Row],[Koule]]*VLOOKUP(historie[[#This Row],[Veteran]],Veteran,4,FALSE),0.01)-b_3_m)^c_3_m,0))</f>
        <v>382</v>
      </c>
      <c r="AO191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19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392</v>
      </c>
      <c r="AQ19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184</v>
      </c>
      <c r="AR191" s="61">
        <f>IF(OR(historie[[#This Row],[Disk]]&lt;b_7_m,historie[[#This Row],[Disk]]=""),0,ROUNDDOWN(a_7_m*(FLOOR(historie[[#This Row],[Disk]]*VLOOKUP(historie[[#This Row],[Veteran]],Veteran,8,FALSE),0.01)-b_7_m)^c_7_m,0))</f>
        <v>292</v>
      </c>
      <c r="AS191" s="61">
        <f>IF(OR(historie[[#This Row],[Tyčka]]&lt;b_8_m,historie[[#This Row],[Tyčka]]=""),0,ROUNDDOWN(a_8_m*(ROUND(historie[[#This Row],[Tyčka]]*VLOOKUP(historie[[#This Row],[Veteran]],Veteran,9,FALSE),0)-b_8_m)^c_8_m,0))</f>
        <v>199</v>
      </c>
      <c r="AT191" s="61">
        <f>IF(OR(historie[[#This Row],[Oštěp]]&lt;b_9_m,historie[[#This Row],[Oštěp]]=""),0,ROUNDDOWN(a_9_m*(FLOOR(historie[[#This Row],[Oštěp]]*VLOOKUP(historie[[#This Row],[Veteran]],Veteran,10,FALSE),0.01)-b_9_m)^c_9_m,0))</f>
        <v>227</v>
      </c>
      <c r="AU191" s="61">
        <f>IF(OR(historie[[#This Row],[1500m]]*24*60*60&gt;b_10_m,historie[[#This Row],[1500m]]=""),0,ROUNDDOWN(a_10_m*(b_10_m-historie[[#This Row],[1500m]]*VLOOKUP(historie[[#This Row],[Veteran]],Veteran,11,FALSE)*24*60*60)^c_10_m,0))</f>
        <v>520</v>
      </c>
      <c r="AV191" s="80">
        <f t="shared" si="2"/>
        <v>3252</v>
      </c>
      <c r="AW191" s="62">
        <f t="array" ref="AW191">MAX(IF(historie[[Jméno a příjmení]:[Jméno a příjmení]]=A191,historie[[100m_body_v]:[100m_body_v]]))
+MAX(IF(historie[[Jméno a příjmení]:[Jméno a příjmení]]=A191,historie[[dálka_body_v]:[dálka_body_v]]))
+MAX(IF(historie[[Jméno a příjmení]:[Jméno a příjmení]]=A191,historie[[koule_body_v]:[koule_body_v]]))
+MAX(IF(historie[[Jméno a příjmení]:[Jméno a příjmení]]=A191,historie[[výška_body_v]:[výška_body_v]]))
+MAX(IF(historie[[Jméno a příjmení]:[Jméno a příjmení]]=A191,historie[[400m_body_v]:[400m_body_v]]))
+MAX(IF(historie[[Jméno a příjmení]:[Jméno a příjmení]]=A191,historie[[překážky_body_v]:[překážky_body_v]]))
+MAX(IF(historie[[Jméno a příjmení]:[Jméno a příjmení]]=A191,historie[[disk_body_v]:[disk_body_v]]))
+MAX(IF(historie[[Jméno a příjmení]:[Jméno a příjmení]]=A191,historie[[tyčka_body_v]:[tyčka_body_v]]))
+MAX(IF(historie[[Jméno a příjmení]:[Jméno a příjmení]]=A191,historie[[oštěp_body_v]:[oštěp_body_v]]))
+MAX(IF(historie[[Jméno a příjmení]:[Jméno a příjmení]]=A191,historie[[1500m_body_v]:[1500m_body_v]]))</f>
        <v>3693</v>
      </c>
    </row>
    <row r="192" spans="1:49" x14ac:dyDescent="0.2">
      <c r="A192" s="56" t="s">
        <v>26</v>
      </c>
      <c r="B192" s="56">
        <v>1981</v>
      </c>
      <c r="C192" s="57">
        <v>13.25</v>
      </c>
      <c r="D192" s="58">
        <v>388</v>
      </c>
      <c r="E192" s="59">
        <v>429</v>
      </c>
      <c r="F192" s="58">
        <v>254</v>
      </c>
      <c r="G192" s="57">
        <v>7.32</v>
      </c>
      <c r="H192" s="58">
        <v>326</v>
      </c>
      <c r="I192" s="63">
        <v>130</v>
      </c>
      <c r="J192" s="58">
        <v>250</v>
      </c>
      <c r="K192" s="57">
        <v>61.1</v>
      </c>
      <c r="L192" s="58">
        <v>372</v>
      </c>
      <c r="M192" s="57">
        <v>26.17</v>
      </c>
      <c r="N192" s="58">
        <v>23</v>
      </c>
      <c r="O192" s="57">
        <v>18.989999999999998</v>
      </c>
      <c r="P192" s="58">
        <v>253</v>
      </c>
      <c r="Q192" s="63">
        <v>120</v>
      </c>
      <c r="R192" s="58">
        <v>15</v>
      </c>
      <c r="S192" s="57">
        <v>21</v>
      </c>
      <c r="T192" s="58">
        <v>175</v>
      </c>
      <c r="U192" s="60">
        <v>3.472222222222222E-3</v>
      </c>
      <c r="V192" s="58">
        <v>558</v>
      </c>
      <c r="W192" s="58">
        <v>2614</v>
      </c>
      <c r="X192" s="83">
        <v>2009</v>
      </c>
      <c r="Y192" s="77">
        <f>IF(historie[[#This Row],[Ročník]]&lt;&gt;0,historie[[#This Row],[Rok]]-historie[[#This Row],[Ročník]],"")</f>
        <v>28</v>
      </c>
      <c r="Z192" s="80">
        <f>IF(AND(historie[[#This Row],[Ročník]]&lt;&gt;"",FLOOR(historie[[#This Row],[Rok]]-historie[[#This Row],[Ročník]],5)&gt;=35),FLOOR(historie[[#This Row],[Rok]]-historie[[#This Row],[Ročník]],5),0)</f>
        <v>0</v>
      </c>
      <c r="AA192" s="61">
        <f>IF(OR(historie[[#This Row],[100m]]&gt;b_1_m-k_1_m*měření,historie[[#This Row],[100m]]=""),0,ROUNDDOWN(a_1_m*(b_1_m-k_1_m*měření-historie[[#This Row],[100m]])^c_1_m,0))</f>
        <v>388</v>
      </c>
      <c r="AB192" s="61">
        <f>IF(OR(historie[[#This Row],[Dálka]]&lt;b_2_m,historie[[#This Row],[Dálka]]=""),0,ROUNDDOWN(a_2_m*(historie[[#This Row],[Dálka]]-b_2_m)^c_2_m,0))</f>
        <v>254</v>
      </c>
      <c r="AC192" s="61">
        <f>IF(OR(historie[[#This Row],[Koule]]&lt;b_3_m,historie[[#This Row],[Koule]]=""),0,ROUNDDOWN(a_3_m*(historie[[#This Row],[Koule]]-b_3_m)^c_3_m,0))</f>
        <v>326</v>
      </c>
      <c r="AD192" s="61">
        <f>IF(OR(historie[[#This Row],[Výška]]&lt;b_4_m,historie[[#This Row],[Výška]]=""),0,ROUNDDOWN(a_4_m*(historie[[#This Row],[Výška]]-b_4_m)^c_4_m,0))</f>
        <v>250</v>
      </c>
      <c r="AE192" s="61">
        <f>IF(OR(historie[[#This Row],[400m]]&gt;b_5_m-k_5_m*měření,historie[[#This Row],[400m]]=""),0,ROUNDDOWN(a_5_m*(b_5_m-k_5_m*měření-historie[[#This Row],[400m]])^c_5_m,0))</f>
        <v>372</v>
      </c>
      <c r="AF192" s="61">
        <f>IF(OR(historie[[#This Row],[Překážky]]&gt;b_6_m-k_6_m*měření,historie[[#This Row],[Překážky]]=""),0,ROUNDDOWN(a_6_m*(b_6_m-k_6_m*měření-historie[[#This Row],[Překážky]])^c_6_m,0))</f>
        <v>23</v>
      </c>
      <c r="AG192" s="61">
        <f>IF(OR(historie[[#This Row],[Disk]]&lt;b_7_m,historie[[#This Row],[Disk]]=""),0,ROUNDDOWN(a_7_m*(historie[[#This Row],[Disk]]-b_7_m)^c_7_m,0))</f>
        <v>253</v>
      </c>
      <c r="AH192" s="61">
        <f>IF(OR(historie[[#This Row],[Tyčka]]&lt;b_8_m,historie[[#This Row],[Tyčka]]=""),0,ROUNDDOWN(a_8_m*(historie[[#This Row],[Tyčka]]-b_8_m)^c_8_m,0))</f>
        <v>15</v>
      </c>
      <c r="AI192" s="61">
        <f>IF(OR(historie[[#This Row],[Oštěp]]&lt;b_9_m,historie[[#This Row],[Oštěp]]=""),0,ROUNDDOWN(a_9_m*(historie[[#This Row],[Oštěp]]-b_9_m)^c_9_m,0))</f>
        <v>175</v>
      </c>
      <c r="AJ192" s="61">
        <f>IF(OR(historie[[#This Row],[1500m]]*24*60*60&gt;b_10_m,historie[[#This Row],[1500m]]=""),0,ROUNDDOWN(a_10_m*(b_10_m-historie[[#This Row],[1500m]]*24*60*60)^c_10_m,0))</f>
        <v>560</v>
      </c>
      <c r="AK19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2616</v>
      </c>
      <c r="AL19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388</v>
      </c>
      <c r="AM192" s="61">
        <f>IF(OR(historie[[#This Row],[Dálka]]&lt;b_2_m,historie[[#This Row],[Dálka]]=""),0,ROUNDDOWN(a_2_m*(ROUND(historie[[#This Row],[Dálka]]*VLOOKUP(historie[[#This Row],[Veteran]],Veteran,3,FALSE),0)-b_2_m)^c_2_m,0))</f>
        <v>254</v>
      </c>
      <c r="AN192" s="61">
        <f>IF(OR(historie[[#This Row],[Koule]]&lt;b_3_m,historie[[#This Row],[Koule]]=""),0,ROUNDDOWN(a_3_m*(FLOOR(historie[[#This Row],[Koule]]*VLOOKUP(historie[[#This Row],[Veteran]],Veteran,4,FALSE),0.01)-b_3_m)^c_3_m,0))</f>
        <v>326</v>
      </c>
      <c r="AO192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19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372</v>
      </c>
      <c r="AQ19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23</v>
      </c>
      <c r="AR192" s="61">
        <f>IF(OR(historie[[#This Row],[Disk]]&lt;b_7_m,historie[[#This Row],[Disk]]=""),0,ROUNDDOWN(a_7_m*(FLOOR(historie[[#This Row],[Disk]]*VLOOKUP(historie[[#This Row],[Veteran]],Veteran,8,FALSE),0.01)-b_7_m)^c_7_m,0))</f>
        <v>253</v>
      </c>
      <c r="AS192" s="61">
        <f>IF(OR(historie[[#This Row],[Tyčka]]&lt;b_8_m,historie[[#This Row],[Tyčka]]=""),0,ROUNDDOWN(a_8_m*(ROUND(historie[[#This Row],[Tyčka]]*VLOOKUP(historie[[#This Row],[Veteran]],Veteran,9,FALSE),0)-b_8_m)^c_8_m,0))</f>
        <v>15</v>
      </c>
      <c r="AT192" s="61">
        <f>IF(OR(historie[[#This Row],[Oštěp]]&lt;b_9_m,historie[[#This Row],[Oštěp]]=""),0,ROUNDDOWN(a_9_m*(FLOOR(historie[[#This Row],[Oštěp]]*VLOOKUP(historie[[#This Row],[Veteran]],Veteran,10,FALSE),0.01)-b_9_m)^c_9_m,0))</f>
        <v>175</v>
      </c>
      <c r="AU192" s="61">
        <f>IF(OR(historie[[#This Row],[1500m]]*24*60*60&gt;b_10_m,historie[[#This Row],[1500m]]=""),0,ROUNDDOWN(a_10_m*(b_10_m-historie[[#This Row],[1500m]]*VLOOKUP(historie[[#This Row],[Veteran]],Veteran,11,FALSE)*24*60*60)^c_10_m,0))</f>
        <v>560</v>
      </c>
      <c r="AV192" s="80">
        <f t="shared" si="2"/>
        <v>2616</v>
      </c>
      <c r="AW192" s="62">
        <f t="array" ref="AW192">MAX(IF(historie[[Jméno a příjmení]:[Jméno a příjmení]]=A192,historie[[100m_body_v]:[100m_body_v]]))
+MAX(IF(historie[[Jméno a příjmení]:[Jméno a příjmení]]=A192,historie[[dálka_body_v]:[dálka_body_v]]))
+MAX(IF(historie[[Jméno a příjmení]:[Jméno a příjmení]]=A192,historie[[koule_body_v]:[koule_body_v]]))
+MAX(IF(historie[[Jméno a příjmení]:[Jméno a příjmení]]=A192,historie[[výška_body_v]:[výška_body_v]]))
+MAX(IF(historie[[Jméno a příjmení]:[Jméno a příjmení]]=A192,historie[[400m_body_v]:[400m_body_v]]))
+MAX(IF(historie[[Jméno a příjmení]:[Jméno a příjmení]]=A192,historie[[překážky_body_v]:[překážky_body_v]]))
+MAX(IF(historie[[Jméno a příjmení]:[Jméno a příjmení]]=A192,historie[[disk_body_v]:[disk_body_v]]))
+MAX(IF(historie[[Jméno a příjmení]:[Jméno a příjmení]]=A192,historie[[tyčka_body_v]:[tyčka_body_v]]))
+MAX(IF(historie[[Jméno a příjmení]:[Jméno a příjmení]]=A192,historie[[oštěp_body_v]:[oštěp_body_v]]))
+MAX(IF(historie[[Jméno a příjmení]:[Jméno a příjmení]]=A192,historie[[1500m_body_v]:[1500m_body_v]]))</f>
        <v>2886</v>
      </c>
    </row>
    <row r="193" spans="1:49" x14ac:dyDescent="0.2">
      <c r="A193" s="56" t="s">
        <v>26</v>
      </c>
      <c r="B193" s="56">
        <v>1981</v>
      </c>
      <c r="C193" s="57">
        <v>13.12</v>
      </c>
      <c r="D193" s="58">
        <v>409</v>
      </c>
      <c r="E193" s="59">
        <v>433</v>
      </c>
      <c r="F193" s="58">
        <v>261</v>
      </c>
      <c r="G193" s="57">
        <v>7.18</v>
      </c>
      <c r="H193" s="58">
        <v>318</v>
      </c>
      <c r="I193" s="63">
        <v>135</v>
      </c>
      <c r="J193" s="58">
        <v>283</v>
      </c>
      <c r="K193" s="57">
        <v>61.55</v>
      </c>
      <c r="L193" s="58">
        <v>357</v>
      </c>
      <c r="M193" s="57"/>
      <c r="N193" s="58">
        <v>0</v>
      </c>
      <c r="O193" s="57">
        <v>14.67</v>
      </c>
      <c r="P193" s="58">
        <v>174</v>
      </c>
      <c r="Q193" s="63"/>
      <c r="R193" s="58">
        <v>0</v>
      </c>
      <c r="S193" s="57">
        <v>22.6</v>
      </c>
      <c r="T193" s="58">
        <v>197</v>
      </c>
      <c r="U193" s="60">
        <v>3.7731481481481483E-3</v>
      </c>
      <c r="V193" s="58">
        <v>418</v>
      </c>
      <c r="W193" s="58">
        <v>2417</v>
      </c>
      <c r="X193" s="83">
        <v>2008</v>
      </c>
      <c r="Y193" s="77">
        <f>IF(historie[[#This Row],[Ročník]]&lt;&gt;0,historie[[#This Row],[Rok]]-historie[[#This Row],[Ročník]],"")</f>
        <v>27</v>
      </c>
      <c r="Z193" s="80">
        <f>IF(AND(historie[[#This Row],[Ročník]]&lt;&gt;"",FLOOR(historie[[#This Row],[Rok]]-historie[[#This Row],[Ročník]],5)&gt;=35),FLOOR(historie[[#This Row],[Rok]]-historie[[#This Row],[Ročník]],5),0)</f>
        <v>0</v>
      </c>
      <c r="AA193" s="61">
        <f>IF(OR(historie[[#This Row],[100m]]&gt;b_1_m-k_1_m*měření,historie[[#This Row],[100m]]=""),0,ROUNDDOWN(a_1_m*(b_1_m-k_1_m*měření-historie[[#This Row],[100m]])^c_1_m,0))</f>
        <v>409</v>
      </c>
      <c r="AB193" s="61">
        <f>IF(OR(historie[[#This Row],[Dálka]]&lt;b_2_m,historie[[#This Row],[Dálka]]=""),0,ROUNDDOWN(a_2_m*(historie[[#This Row],[Dálka]]-b_2_m)^c_2_m,0))</f>
        <v>261</v>
      </c>
      <c r="AC193" s="61">
        <f>IF(OR(historie[[#This Row],[Koule]]&lt;b_3_m,historie[[#This Row],[Koule]]=""),0,ROUNDDOWN(a_3_m*(historie[[#This Row],[Koule]]-b_3_m)^c_3_m,0))</f>
        <v>318</v>
      </c>
      <c r="AD193" s="61">
        <f>IF(OR(historie[[#This Row],[Výška]]&lt;b_4_m,historie[[#This Row],[Výška]]=""),0,ROUNDDOWN(a_4_m*(historie[[#This Row],[Výška]]-b_4_m)^c_4_m,0))</f>
        <v>283</v>
      </c>
      <c r="AE193" s="61">
        <f>IF(OR(historie[[#This Row],[400m]]&gt;b_5_m-k_5_m*měření,historie[[#This Row],[400m]]=""),0,ROUNDDOWN(a_5_m*(b_5_m-k_5_m*měření-historie[[#This Row],[400m]])^c_5_m,0))</f>
        <v>357</v>
      </c>
      <c r="AF193" s="61">
        <f>IF(OR(historie[[#This Row],[Překážky]]&gt;b_6_m-k_6_m*měření,historie[[#This Row],[Překážky]]=""),0,ROUNDDOWN(a_6_m*(b_6_m-k_6_m*měření-historie[[#This Row],[Překážky]])^c_6_m,0))</f>
        <v>0</v>
      </c>
      <c r="AG193" s="61">
        <f>IF(OR(historie[[#This Row],[Disk]]&lt;b_7_m,historie[[#This Row],[Disk]]=""),0,ROUNDDOWN(a_7_m*(historie[[#This Row],[Disk]]-b_7_m)^c_7_m,0))</f>
        <v>174</v>
      </c>
      <c r="AH193" s="61">
        <f>IF(OR(historie[[#This Row],[Tyčka]]&lt;b_8_m,historie[[#This Row],[Tyčka]]=""),0,ROUNDDOWN(a_8_m*(historie[[#This Row],[Tyčka]]-b_8_m)^c_8_m,0))</f>
        <v>0</v>
      </c>
      <c r="AI193" s="61">
        <f>IF(OR(historie[[#This Row],[Oštěp]]&lt;b_9_m,historie[[#This Row],[Oštěp]]=""),0,ROUNDDOWN(a_9_m*(historie[[#This Row],[Oštěp]]-b_9_m)^c_9_m,0))</f>
        <v>197</v>
      </c>
      <c r="AJ193" s="61">
        <f>IF(OR(historie[[#This Row],[1500m]]*24*60*60&gt;b_10_m,historie[[#This Row],[1500m]]=""),0,ROUNDDOWN(a_10_m*(b_10_m-historie[[#This Row],[1500m]]*24*60*60)^c_10_m,0))</f>
        <v>419</v>
      </c>
      <c r="AK19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2418</v>
      </c>
      <c r="AL19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409</v>
      </c>
      <c r="AM193" s="61">
        <f>IF(OR(historie[[#This Row],[Dálka]]&lt;b_2_m,historie[[#This Row],[Dálka]]=""),0,ROUNDDOWN(a_2_m*(ROUND(historie[[#This Row],[Dálka]]*VLOOKUP(historie[[#This Row],[Veteran]],Veteran,3,FALSE),0)-b_2_m)^c_2_m,0))</f>
        <v>261</v>
      </c>
      <c r="AN193" s="61">
        <f>IF(OR(historie[[#This Row],[Koule]]&lt;b_3_m,historie[[#This Row],[Koule]]=""),0,ROUNDDOWN(a_3_m*(FLOOR(historie[[#This Row],[Koule]]*VLOOKUP(historie[[#This Row],[Veteran]],Veteran,4,FALSE),0.01)-b_3_m)^c_3_m,0))</f>
        <v>318</v>
      </c>
      <c r="AO193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19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357</v>
      </c>
      <c r="AQ19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93" s="61">
        <f>IF(OR(historie[[#This Row],[Disk]]&lt;b_7_m,historie[[#This Row],[Disk]]=""),0,ROUNDDOWN(a_7_m*(FLOOR(historie[[#This Row],[Disk]]*VLOOKUP(historie[[#This Row],[Veteran]],Veteran,8,FALSE),0.01)-b_7_m)^c_7_m,0))</f>
        <v>174</v>
      </c>
      <c r="AS193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93" s="61">
        <f>IF(OR(historie[[#This Row],[Oštěp]]&lt;b_9_m,historie[[#This Row],[Oštěp]]=""),0,ROUNDDOWN(a_9_m*(FLOOR(historie[[#This Row],[Oštěp]]*VLOOKUP(historie[[#This Row],[Veteran]],Veteran,10,FALSE),0.01)-b_9_m)^c_9_m,0))</f>
        <v>197</v>
      </c>
      <c r="AU193" s="61">
        <f>IF(OR(historie[[#This Row],[1500m]]*24*60*60&gt;b_10_m,historie[[#This Row],[1500m]]=""),0,ROUNDDOWN(a_10_m*(b_10_m-historie[[#This Row],[1500m]]*VLOOKUP(historie[[#This Row],[Veteran]],Veteran,11,FALSE)*24*60*60)^c_10_m,0))</f>
        <v>419</v>
      </c>
      <c r="AV193" s="80">
        <f t="shared" si="2"/>
        <v>2418</v>
      </c>
      <c r="AW193" s="62">
        <f t="array" ref="AW193">MAX(IF(historie[[Jméno a příjmení]:[Jméno a příjmení]]=A193,historie[[100m_body_v]:[100m_body_v]]))
+MAX(IF(historie[[Jméno a příjmení]:[Jméno a příjmení]]=A193,historie[[dálka_body_v]:[dálka_body_v]]))
+MAX(IF(historie[[Jméno a příjmení]:[Jméno a příjmení]]=A193,historie[[koule_body_v]:[koule_body_v]]))
+MAX(IF(historie[[Jméno a příjmení]:[Jméno a příjmení]]=A193,historie[[výška_body_v]:[výška_body_v]]))
+MAX(IF(historie[[Jméno a příjmení]:[Jméno a příjmení]]=A193,historie[[400m_body_v]:[400m_body_v]]))
+MAX(IF(historie[[Jméno a příjmení]:[Jméno a příjmení]]=A193,historie[[překážky_body_v]:[překážky_body_v]]))
+MAX(IF(historie[[Jméno a příjmení]:[Jméno a příjmení]]=A193,historie[[disk_body_v]:[disk_body_v]]))
+MAX(IF(historie[[Jméno a příjmení]:[Jméno a příjmení]]=A193,historie[[tyčka_body_v]:[tyčka_body_v]]))
+MAX(IF(historie[[Jméno a příjmení]:[Jméno a příjmení]]=A193,historie[[oštěp_body_v]:[oštěp_body_v]]))
+MAX(IF(historie[[Jméno a příjmení]:[Jméno a příjmení]]=A193,historie[[1500m_body_v]:[1500m_body_v]]))</f>
        <v>2886</v>
      </c>
    </row>
    <row r="194" spans="1:49" x14ac:dyDescent="0.2">
      <c r="A194" s="56" t="s">
        <v>26</v>
      </c>
      <c r="B194" s="56">
        <v>1981</v>
      </c>
      <c r="C194" s="57">
        <v>12.91</v>
      </c>
      <c r="D194" s="58">
        <v>443</v>
      </c>
      <c r="E194" s="59">
        <v>426</v>
      </c>
      <c r="F194" s="58">
        <v>249</v>
      </c>
      <c r="G194" s="57">
        <v>7.28</v>
      </c>
      <c r="H194" s="58">
        <v>324</v>
      </c>
      <c r="I194" s="64">
        <v>140</v>
      </c>
      <c r="J194" s="58">
        <v>317</v>
      </c>
      <c r="K194" s="57">
        <v>60.12</v>
      </c>
      <c r="L194" s="58">
        <v>404</v>
      </c>
      <c r="M194" s="57">
        <v>26.44</v>
      </c>
      <c r="N194" s="58">
        <v>18</v>
      </c>
      <c r="O194" s="57">
        <v>18.940000000000001</v>
      </c>
      <c r="P194" s="58">
        <v>252</v>
      </c>
      <c r="Q194" s="63"/>
      <c r="R194" s="58">
        <v>0</v>
      </c>
      <c r="S194" s="57">
        <v>23.32</v>
      </c>
      <c r="T194" s="58">
        <v>206</v>
      </c>
      <c r="U194" s="60">
        <v>3.8657407407407408E-3</v>
      </c>
      <c r="V194" s="58">
        <v>378</v>
      </c>
      <c r="W194" s="58">
        <v>2591</v>
      </c>
      <c r="X194" s="83">
        <v>2007</v>
      </c>
      <c r="Y194" s="77">
        <f>IF(historie[[#This Row],[Ročník]]&lt;&gt;0,historie[[#This Row],[Rok]]-historie[[#This Row],[Ročník]],"")</f>
        <v>26</v>
      </c>
      <c r="Z194" s="80">
        <f>IF(AND(historie[[#This Row],[Ročník]]&lt;&gt;"",FLOOR(historie[[#This Row],[Rok]]-historie[[#This Row],[Ročník]],5)&gt;=35),FLOOR(historie[[#This Row],[Rok]]-historie[[#This Row],[Ročník]],5),0)</f>
        <v>0</v>
      </c>
      <c r="AA194" s="61">
        <f>IF(OR(historie[[#This Row],[100m]]&gt;b_1_m-k_1_m*měření,historie[[#This Row],[100m]]=""),0,ROUNDDOWN(a_1_m*(b_1_m-k_1_m*měření-historie[[#This Row],[100m]])^c_1_m,0))</f>
        <v>443</v>
      </c>
      <c r="AB194" s="61">
        <f>IF(OR(historie[[#This Row],[Dálka]]&lt;b_2_m,historie[[#This Row],[Dálka]]=""),0,ROUNDDOWN(a_2_m*(historie[[#This Row],[Dálka]]-b_2_m)^c_2_m,0))</f>
        <v>249</v>
      </c>
      <c r="AC194" s="61">
        <f>IF(OR(historie[[#This Row],[Koule]]&lt;b_3_m,historie[[#This Row],[Koule]]=""),0,ROUNDDOWN(a_3_m*(historie[[#This Row],[Koule]]-b_3_m)^c_3_m,0))</f>
        <v>324</v>
      </c>
      <c r="AD194" s="61">
        <f>IF(OR(historie[[#This Row],[Výška]]&lt;b_4_m,historie[[#This Row],[Výška]]=""),0,ROUNDDOWN(a_4_m*(historie[[#This Row],[Výška]]-b_4_m)^c_4_m,0))</f>
        <v>317</v>
      </c>
      <c r="AE194" s="61">
        <f>IF(OR(historie[[#This Row],[400m]]&gt;b_5_m-k_5_m*měření,historie[[#This Row],[400m]]=""),0,ROUNDDOWN(a_5_m*(b_5_m-k_5_m*měření-historie[[#This Row],[400m]])^c_5_m,0))</f>
        <v>404</v>
      </c>
      <c r="AF194" s="61">
        <f>IF(OR(historie[[#This Row],[Překážky]]&gt;b_6_m-k_6_m*měření,historie[[#This Row],[Překážky]]=""),0,ROUNDDOWN(a_6_m*(b_6_m-k_6_m*měření-historie[[#This Row],[Překážky]])^c_6_m,0))</f>
        <v>18</v>
      </c>
      <c r="AG194" s="61">
        <f>IF(OR(historie[[#This Row],[Disk]]&lt;b_7_m,historie[[#This Row],[Disk]]=""),0,ROUNDDOWN(a_7_m*(historie[[#This Row],[Disk]]-b_7_m)^c_7_m,0))</f>
        <v>252</v>
      </c>
      <c r="AH194" s="61">
        <f>IF(OR(historie[[#This Row],[Tyčka]]&lt;b_8_m,historie[[#This Row],[Tyčka]]=""),0,ROUNDDOWN(a_8_m*(historie[[#This Row],[Tyčka]]-b_8_m)^c_8_m,0))</f>
        <v>0</v>
      </c>
      <c r="AI194" s="61">
        <f>IF(OR(historie[[#This Row],[Oštěp]]&lt;b_9_m,historie[[#This Row],[Oštěp]]=""),0,ROUNDDOWN(a_9_m*(historie[[#This Row],[Oštěp]]-b_9_m)^c_9_m,0))</f>
        <v>206</v>
      </c>
      <c r="AJ194" s="61">
        <f>IF(OR(historie[[#This Row],[1500m]]*24*60*60&gt;b_10_m,historie[[#This Row],[1500m]]=""),0,ROUNDDOWN(a_10_m*(b_10_m-historie[[#This Row],[1500m]]*24*60*60)^c_10_m,0))</f>
        <v>380</v>
      </c>
      <c r="AK19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2593</v>
      </c>
      <c r="AL19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443</v>
      </c>
      <c r="AM194" s="61">
        <f>IF(OR(historie[[#This Row],[Dálka]]&lt;b_2_m,historie[[#This Row],[Dálka]]=""),0,ROUNDDOWN(a_2_m*(ROUND(historie[[#This Row],[Dálka]]*VLOOKUP(historie[[#This Row],[Veteran]],Veteran,3,FALSE),0)-b_2_m)^c_2_m,0))</f>
        <v>249</v>
      </c>
      <c r="AN194" s="61">
        <f>IF(OR(historie[[#This Row],[Koule]]&lt;b_3_m,historie[[#This Row],[Koule]]=""),0,ROUNDDOWN(a_3_m*(FLOOR(historie[[#This Row],[Koule]]*VLOOKUP(historie[[#This Row],[Veteran]],Veteran,4,FALSE),0.01)-b_3_m)^c_3_m,0))</f>
        <v>324</v>
      </c>
      <c r="AO194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19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404</v>
      </c>
      <c r="AQ19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18</v>
      </c>
      <c r="AR194" s="61">
        <f>IF(OR(historie[[#This Row],[Disk]]&lt;b_7_m,historie[[#This Row],[Disk]]=""),0,ROUNDDOWN(a_7_m*(FLOOR(historie[[#This Row],[Disk]]*VLOOKUP(historie[[#This Row],[Veteran]],Veteran,8,FALSE),0.01)-b_7_m)^c_7_m,0))</f>
        <v>252</v>
      </c>
      <c r="AS194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94" s="61">
        <f>IF(OR(historie[[#This Row],[Oštěp]]&lt;b_9_m,historie[[#This Row],[Oštěp]]=""),0,ROUNDDOWN(a_9_m*(FLOOR(historie[[#This Row],[Oštěp]]*VLOOKUP(historie[[#This Row],[Veteran]],Veteran,10,FALSE),0.01)-b_9_m)^c_9_m,0))</f>
        <v>206</v>
      </c>
      <c r="AU194" s="61">
        <f>IF(OR(historie[[#This Row],[1500m]]*24*60*60&gt;b_10_m,historie[[#This Row],[1500m]]=""),0,ROUNDDOWN(a_10_m*(b_10_m-historie[[#This Row],[1500m]]*VLOOKUP(historie[[#This Row],[Veteran]],Veteran,11,FALSE)*24*60*60)^c_10_m,0))</f>
        <v>380</v>
      </c>
      <c r="AV194" s="80">
        <f t="shared" ref="AV194:AV257" si="3">SUM(AL194:AU194)</f>
        <v>2593</v>
      </c>
      <c r="AW194" s="62">
        <f t="array" ref="AW194">MAX(IF(historie[[Jméno a příjmení]:[Jméno a příjmení]]=A194,historie[[100m_body_v]:[100m_body_v]]))
+MAX(IF(historie[[Jméno a příjmení]:[Jméno a příjmení]]=A194,historie[[dálka_body_v]:[dálka_body_v]]))
+MAX(IF(historie[[Jméno a příjmení]:[Jméno a příjmení]]=A194,historie[[koule_body_v]:[koule_body_v]]))
+MAX(IF(historie[[Jméno a příjmení]:[Jméno a příjmení]]=A194,historie[[výška_body_v]:[výška_body_v]]))
+MAX(IF(historie[[Jméno a příjmení]:[Jméno a příjmení]]=A194,historie[[400m_body_v]:[400m_body_v]]))
+MAX(IF(historie[[Jméno a příjmení]:[Jméno a příjmení]]=A194,historie[[překážky_body_v]:[překážky_body_v]]))
+MAX(IF(historie[[Jméno a příjmení]:[Jméno a příjmení]]=A194,historie[[disk_body_v]:[disk_body_v]]))
+MAX(IF(historie[[Jméno a příjmení]:[Jméno a příjmení]]=A194,historie[[tyčka_body_v]:[tyčka_body_v]]))
+MAX(IF(historie[[Jméno a příjmení]:[Jméno a příjmení]]=A194,historie[[oštěp_body_v]:[oštěp_body_v]]))
+MAX(IF(historie[[Jméno a příjmení]:[Jméno a příjmení]]=A194,historie[[1500m_body_v]:[1500m_body_v]]))</f>
        <v>2886</v>
      </c>
    </row>
    <row r="195" spans="1:49" x14ac:dyDescent="0.2">
      <c r="A195" s="56" t="s">
        <v>26</v>
      </c>
      <c r="B195" s="56">
        <v>1981</v>
      </c>
      <c r="C195" s="57">
        <v>13.06</v>
      </c>
      <c r="D195" s="58">
        <v>418</v>
      </c>
      <c r="E195" s="59">
        <v>420</v>
      </c>
      <c r="F195" s="58">
        <v>239</v>
      </c>
      <c r="G195" s="57">
        <v>7.13</v>
      </c>
      <c r="H195" s="58">
        <v>315</v>
      </c>
      <c r="I195" s="63">
        <v>145</v>
      </c>
      <c r="J195" s="58">
        <v>352</v>
      </c>
      <c r="K195" s="57">
        <v>59.56</v>
      </c>
      <c r="L195" s="58">
        <v>423</v>
      </c>
      <c r="M195" s="57">
        <v>25.25</v>
      </c>
      <c r="N195" s="58">
        <v>47</v>
      </c>
      <c r="O195" s="57">
        <v>18.059999999999999</v>
      </c>
      <c r="P195" s="58">
        <v>236</v>
      </c>
      <c r="Q195" s="63"/>
      <c r="R195" s="58">
        <v>0</v>
      </c>
      <c r="S195" s="57">
        <v>19.05</v>
      </c>
      <c r="T195" s="58">
        <v>149</v>
      </c>
      <c r="U195" s="60">
        <v>3.6111111111111114E-3</v>
      </c>
      <c r="V195" s="58">
        <v>492</v>
      </c>
      <c r="W195" s="58">
        <v>2671</v>
      </c>
      <c r="X195" s="83">
        <v>2006</v>
      </c>
      <c r="Y195" s="77">
        <f>IF(historie[[#This Row],[Ročník]]&lt;&gt;0,historie[[#This Row],[Rok]]-historie[[#This Row],[Ročník]],"")</f>
        <v>25</v>
      </c>
      <c r="Z195" s="80">
        <f>IF(AND(historie[[#This Row],[Ročník]]&lt;&gt;"",FLOOR(historie[[#This Row],[Rok]]-historie[[#This Row],[Ročník]],5)&gt;=35),FLOOR(historie[[#This Row],[Rok]]-historie[[#This Row],[Ročník]],5),0)</f>
        <v>0</v>
      </c>
      <c r="AA195" s="61">
        <f>IF(OR(historie[[#This Row],[100m]]&gt;b_1_m-k_1_m*měření,historie[[#This Row],[100m]]=""),0,ROUNDDOWN(a_1_m*(b_1_m-k_1_m*měření-historie[[#This Row],[100m]])^c_1_m,0))</f>
        <v>418</v>
      </c>
      <c r="AB195" s="61">
        <f>IF(OR(historie[[#This Row],[Dálka]]&lt;b_2_m,historie[[#This Row],[Dálka]]=""),0,ROUNDDOWN(a_2_m*(historie[[#This Row],[Dálka]]-b_2_m)^c_2_m,0))</f>
        <v>239</v>
      </c>
      <c r="AC195" s="61">
        <f>IF(OR(historie[[#This Row],[Koule]]&lt;b_3_m,historie[[#This Row],[Koule]]=""),0,ROUNDDOWN(a_3_m*(historie[[#This Row],[Koule]]-b_3_m)^c_3_m,0))</f>
        <v>315</v>
      </c>
      <c r="AD195" s="61">
        <f>IF(OR(historie[[#This Row],[Výška]]&lt;b_4_m,historie[[#This Row],[Výška]]=""),0,ROUNDDOWN(a_4_m*(historie[[#This Row],[Výška]]-b_4_m)^c_4_m,0))</f>
        <v>352</v>
      </c>
      <c r="AE195" s="61">
        <f>IF(OR(historie[[#This Row],[400m]]&gt;b_5_m-k_5_m*měření,historie[[#This Row],[400m]]=""),0,ROUNDDOWN(a_5_m*(b_5_m-k_5_m*měření-historie[[#This Row],[400m]])^c_5_m,0))</f>
        <v>423</v>
      </c>
      <c r="AF195" s="61">
        <f>IF(OR(historie[[#This Row],[Překážky]]&gt;b_6_m-k_6_m*měření,historie[[#This Row],[Překážky]]=""),0,ROUNDDOWN(a_6_m*(b_6_m-k_6_m*měření-historie[[#This Row],[Překážky]])^c_6_m,0))</f>
        <v>47</v>
      </c>
      <c r="AG195" s="61">
        <f>IF(OR(historie[[#This Row],[Disk]]&lt;b_7_m,historie[[#This Row],[Disk]]=""),0,ROUNDDOWN(a_7_m*(historie[[#This Row],[Disk]]-b_7_m)^c_7_m,0))</f>
        <v>236</v>
      </c>
      <c r="AH195" s="61">
        <f>IF(OR(historie[[#This Row],[Tyčka]]&lt;b_8_m,historie[[#This Row],[Tyčka]]=""),0,ROUNDDOWN(a_8_m*(historie[[#This Row],[Tyčka]]-b_8_m)^c_8_m,0))</f>
        <v>0</v>
      </c>
      <c r="AI195" s="61">
        <f>IF(OR(historie[[#This Row],[Oštěp]]&lt;b_9_m,historie[[#This Row],[Oštěp]]=""),0,ROUNDDOWN(a_9_m*(historie[[#This Row],[Oštěp]]-b_9_m)^c_9_m,0))</f>
        <v>149</v>
      </c>
      <c r="AJ195" s="61">
        <f>IF(OR(historie[[#This Row],[1500m]]*24*60*60&gt;b_10_m,historie[[#This Row],[1500m]]=""),0,ROUNDDOWN(a_10_m*(b_10_m-historie[[#This Row],[1500m]]*24*60*60)^c_10_m,0))</f>
        <v>493</v>
      </c>
      <c r="AK19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2672</v>
      </c>
      <c r="AL19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418</v>
      </c>
      <c r="AM195" s="61">
        <f>IF(OR(historie[[#This Row],[Dálka]]&lt;b_2_m,historie[[#This Row],[Dálka]]=""),0,ROUNDDOWN(a_2_m*(ROUND(historie[[#This Row],[Dálka]]*VLOOKUP(historie[[#This Row],[Veteran]],Veteran,3,FALSE),0)-b_2_m)^c_2_m,0))</f>
        <v>239</v>
      </c>
      <c r="AN195" s="61">
        <f>IF(OR(historie[[#This Row],[Koule]]&lt;b_3_m,historie[[#This Row],[Koule]]=""),0,ROUNDDOWN(a_3_m*(FLOOR(historie[[#This Row],[Koule]]*VLOOKUP(historie[[#This Row],[Veteran]],Veteran,4,FALSE),0.01)-b_3_m)^c_3_m,0))</f>
        <v>315</v>
      </c>
      <c r="AO195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19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423</v>
      </c>
      <c r="AQ19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47</v>
      </c>
      <c r="AR195" s="61">
        <f>IF(OR(historie[[#This Row],[Disk]]&lt;b_7_m,historie[[#This Row],[Disk]]=""),0,ROUNDDOWN(a_7_m*(FLOOR(historie[[#This Row],[Disk]]*VLOOKUP(historie[[#This Row],[Veteran]],Veteran,8,FALSE),0.01)-b_7_m)^c_7_m,0))</f>
        <v>236</v>
      </c>
      <c r="AS195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95" s="61">
        <f>IF(OR(historie[[#This Row],[Oštěp]]&lt;b_9_m,historie[[#This Row],[Oštěp]]=""),0,ROUNDDOWN(a_9_m*(FLOOR(historie[[#This Row],[Oštěp]]*VLOOKUP(historie[[#This Row],[Veteran]],Veteran,10,FALSE),0.01)-b_9_m)^c_9_m,0))</f>
        <v>149</v>
      </c>
      <c r="AU195" s="61">
        <f>IF(OR(historie[[#This Row],[1500m]]*24*60*60&gt;b_10_m,historie[[#This Row],[1500m]]=""),0,ROUNDDOWN(a_10_m*(b_10_m-historie[[#This Row],[1500m]]*VLOOKUP(historie[[#This Row],[Veteran]],Veteran,11,FALSE)*24*60*60)^c_10_m,0))</f>
        <v>493</v>
      </c>
      <c r="AV195" s="80">
        <f t="shared" si="3"/>
        <v>2672</v>
      </c>
      <c r="AW195" s="62">
        <f t="array" ref="AW195">MAX(IF(historie[[Jméno a příjmení]:[Jméno a příjmení]]=A195,historie[[100m_body_v]:[100m_body_v]]))
+MAX(IF(historie[[Jméno a příjmení]:[Jméno a příjmení]]=A195,historie[[dálka_body_v]:[dálka_body_v]]))
+MAX(IF(historie[[Jméno a příjmení]:[Jméno a příjmení]]=A195,historie[[koule_body_v]:[koule_body_v]]))
+MAX(IF(historie[[Jméno a příjmení]:[Jméno a příjmení]]=A195,historie[[výška_body_v]:[výška_body_v]]))
+MAX(IF(historie[[Jméno a příjmení]:[Jméno a příjmení]]=A195,historie[[400m_body_v]:[400m_body_v]]))
+MAX(IF(historie[[Jméno a příjmení]:[Jméno a příjmení]]=A195,historie[[překážky_body_v]:[překážky_body_v]]))
+MAX(IF(historie[[Jméno a příjmení]:[Jméno a příjmení]]=A195,historie[[disk_body_v]:[disk_body_v]]))
+MAX(IF(historie[[Jméno a příjmení]:[Jméno a příjmení]]=A195,historie[[tyčka_body_v]:[tyčka_body_v]]))
+MAX(IF(historie[[Jméno a příjmení]:[Jméno a příjmení]]=A195,historie[[oštěp_body_v]:[oštěp_body_v]]))
+MAX(IF(historie[[Jméno a příjmení]:[Jméno a příjmení]]=A195,historie[[1500m_body_v]:[1500m_body_v]]))</f>
        <v>2886</v>
      </c>
    </row>
    <row r="196" spans="1:49" x14ac:dyDescent="0.2">
      <c r="A196" s="56" t="s">
        <v>131</v>
      </c>
      <c r="B196" s="56">
        <v>1982</v>
      </c>
      <c r="C196" s="57">
        <v>13.36</v>
      </c>
      <c r="D196" s="58">
        <v>365</v>
      </c>
      <c r="E196" s="59">
        <v>428</v>
      </c>
      <c r="F196" s="58">
        <v>252</v>
      </c>
      <c r="G196" s="57">
        <v>8.48</v>
      </c>
      <c r="H196" s="58">
        <v>395</v>
      </c>
      <c r="I196" s="59">
        <v>120</v>
      </c>
      <c r="J196" s="58">
        <v>188</v>
      </c>
      <c r="K196" s="57">
        <v>63.92</v>
      </c>
      <c r="L196" s="58">
        <v>283</v>
      </c>
      <c r="M196" s="57"/>
      <c r="N196" s="58">
        <v>0</v>
      </c>
      <c r="O196" s="57">
        <v>16.87</v>
      </c>
      <c r="P196" s="58">
        <v>214</v>
      </c>
      <c r="Q196" s="59"/>
      <c r="R196" s="58">
        <v>0</v>
      </c>
      <c r="S196" s="57">
        <v>22.67</v>
      </c>
      <c r="T196" s="58">
        <v>197</v>
      </c>
      <c r="U196" s="60">
        <v>4.4560185185185189E-3</v>
      </c>
      <c r="V196" s="58">
        <v>172</v>
      </c>
      <c r="W196" s="58">
        <v>2066</v>
      </c>
      <c r="X196" s="83">
        <v>2004</v>
      </c>
      <c r="Y196" s="77">
        <f>IF(historie[[#This Row],[Ročník]]&lt;&gt;0,historie[[#This Row],[Rok]]-historie[[#This Row],[Ročník]],"")</f>
        <v>22</v>
      </c>
      <c r="Z196" s="80">
        <f>IF(AND(historie[[#This Row],[Ročník]]&lt;&gt;"",FLOOR(historie[[#This Row],[Rok]]-historie[[#This Row],[Ročník]],5)&gt;=35),FLOOR(historie[[#This Row],[Rok]]-historie[[#This Row],[Ročník]],5),0)</f>
        <v>0</v>
      </c>
      <c r="AA196" s="61">
        <f>IF(OR(historie[[#This Row],[100m]]&gt;b_1_m-k_1_m*měření,historie[[#This Row],[100m]]=""),0,ROUNDDOWN(a_1_m*(b_1_m-k_1_m*měření-historie[[#This Row],[100m]])^c_1_m,0))</f>
        <v>371</v>
      </c>
      <c r="AB196" s="61">
        <f>IF(OR(historie[[#This Row],[Dálka]]&lt;b_2_m,historie[[#This Row],[Dálka]]=""),0,ROUNDDOWN(a_2_m*(historie[[#This Row],[Dálka]]-b_2_m)^c_2_m,0))</f>
        <v>252</v>
      </c>
      <c r="AC196" s="61">
        <f>IF(OR(historie[[#This Row],[Koule]]&lt;b_3_m,historie[[#This Row],[Koule]]=""),0,ROUNDDOWN(a_3_m*(historie[[#This Row],[Koule]]-b_3_m)^c_3_m,0))</f>
        <v>395</v>
      </c>
      <c r="AD196" s="61">
        <f>IF(OR(historie[[#This Row],[Výška]]&lt;b_4_m,historie[[#This Row],[Výška]]=""),0,ROUNDDOWN(a_4_m*(historie[[#This Row],[Výška]]-b_4_m)^c_4_m,0))</f>
        <v>188</v>
      </c>
      <c r="AE196" s="61">
        <f>IF(OR(historie[[#This Row],[400m]]&gt;b_5_m-k_5_m*měření,historie[[#This Row],[400m]]=""),0,ROUNDDOWN(a_5_m*(b_5_m-k_5_m*měření-historie[[#This Row],[400m]])^c_5_m,0))</f>
        <v>285</v>
      </c>
      <c r="AF196" s="61">
        <f>IF(OR(historie[[#This Row],[Překážky]]&gt;b_6_m-k_6_m*měření,historie[[#This Row],[Překážky]]=""),0,ROUNDDOWN(a_6_m*(b_6_m-k_6_m*měření-historie[[#This Row],[Překážky]])^c_6_m,0))</f>
        <v>0</v>
      </c>
      <c r="AG196" s="61">
        <f>IF(OR(historie[[#This Row],[Disk]]&lt;b_7_m,historie[[#This Row],[Disk]]=""),0,ROUNDDOWN(a_7_m*(historie[[#This Row],[Disk]]-b_7_m)^c_7_m,0))</f>
        <v>214</v>
      </c>
      <c r="AH196" s="61">
        <f>IF(OR(historie[[#This Row],[Tyčka]]&lt;b_8_m,historie[[#This Row],[Tyčka]]=""),0,ROUNDDOWN(a_8_m*(historie[[#This Row],[Tyčka]]-b_8_m)^c_8_m,0))</f>
        <v>0</v>
      </c>
      <c r="AI196" s="61">
        <f>IF(OR(historie[[#This Row],[Oštěp]]&lt;b_9_m,historie[[#This Row],[Oštěp]]=""),0,ROUNDDOWN(a_9_m*(historie[[#This Row],[Oštěp]]-b_9_m)^c_9_m,0))</f>
        <v>198</v>
      </c>
      <c r="AJ196" s="61">
        <f>IF(OR(historie[[#This Row],[1500m]]*24*60*60&gt;b_10_m,historie[[#This Row],[1500m]]=""),0,ROUNDDOWN(a_10_m*(b_10_m-historie[[#This Row],[1500m]]*24*60*60)^c_10_m,0))</f>
        <v>171</v>
      </c>
      <c r="AK19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2074</v>
      </c>
      <c r="AL19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371</v>
      </c>
      <c r="AM196" s="61">
        <f>IF(OR(historie[[#This Row],[Dálka]]&lt;b_2_m,historie[[#This Row],[Dálka]]=""),0,ROUNDDOWN(a_2_m*(ROUND(historie[[#This Row],[Dálka]]*VLOOKUP(historie[[#This Row],[Veteran]],Veteran,3,FALSE),0)-b_2_m)^c_2_m,0))</f>
        <v>252</v>
      </c>
      <c r="AN196" s="61">
        <f>IF(OR(historie[[#This Row],[Koule]]&lt;b_3_m,historie[[#This Row],[Koule]]=""),0,ROUNDDOWN(a_3_m*(FLOOR(historie[[#This Row],[Koule]]*VLOOKUP(historie[[#This Row],[Veteran]],Veteran,4,FALSE),0.01)-b_3_m)^c_3_m,0))</f>
        <v>395</v>
      </c>
      <c r="AO196" s="61">
        <f>IF(OR(historie[[#This Row],[Výška]]&lt;b_4_m,historie[[#This Row],[Výška]]=""),0,ROUNDDOWN(a_4_m*(ROUND(historie[[#This Row],[Výška]]*VLOOKUP(historie[[#This Row],[Veteran]],Veteran,5,FALSE),0)-b_4_m)^c_4_m,0))</f>
        <v>188</v>
      </c>
      <c r="AP19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285</v>
      </c>
      <c r="AQ19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96" s="61">
        <f>IF(OR(historie[[#This Row],[Disk]]&lt;b_7_m,historie[[#This Row],[Disk]]=""),0,ROUNDDOWN(a_7_m*(FLOOR(historie[[#This Row],[Disk]]*VLOOKUP(historie[[#This Row],[Veteran]],Veteran,8,FALSE),0.01)-b_7_m)^c_7_m,0))</f>
        <v>214</v>
      </c>
      <c r="AS196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96" s="61">
        <f>IF(OR(historie[[#This Row],[Oštěp]]&lt;b_9_m,historie[[#This Row],[Oštěp]]=""),0,ROUNDDOWN(a_9_m*(FLOOR(historie[[#This Row],[Oštěp]]*VLOOKUP(historie[[#This Row],[Veteran]],Veteran,10,FALSE),0.01)-b_9_m)^c_9_m,0))</f>
        <v>198</v>
      </c>
      <c r="AU196" s="61">
        <f>IF(OR(historie[[#This Row],[1500m]]*24*60*60&gt;b_10_m,historie[[#This Row],[1500m]]=""),0,ROUNDDOWN(a_10_m*(b_10_m-historie[[#This Row],[1500m]]*VLOOKUP(historie[[#This Row],[Veteran]],Veteran,11,FALSE)*24*60*60)^c_10_m,0))</f>
        <v>171</v>
      </c>
      <c r="AV196" s="80">
        <f t="shared" si="3"/>
        <v>2074</v>
      </c>
      <c r="AW196" s="62">
        <f t="array" ref="AW196">MAX(IF(historie[[Jméno a příjmení]:[Jméno a příjmení]]=A196,historie[[100m_body_v]:[100m_body_v]]))
+MAX(IF(historie[[Jméno a příjmení]:[Jméno a příjmení]]=A196,historie[[dálka_body_v]:[dálka_body_v]]))
+MAX(IF(historie[[Jméno a příjmení]:[Jméno a příjmení]]=A196,historie[[koule_body_v]:[koule_body_v]]))
+MAX(IF(historie[[Jméno a příjmení]:[Jméno a příjmení]]=A196,historie[[výška_body_v]:[výška_body_v]]))
+MAX(IF(historie[[Jméno a příjmení]:[Jméno a příjmení]]=A196,historie[[400m_body_v]:[400m_body_v]]))
+MAX(IF(historie[[Jméno a příjmení]:[Jméno a příjmení]]=A196,historie[[překážky_body_v]:[překážky_body_v]]))
+MAX(IF(historie[[Jméno a příjmení]:[Jméno a příjmení]]=A196,historie[[disk_body_v]:[disk_body_v]]))
+MAX(IF(historie[[Jméno a příjmení]:[Jméno a příjmení]]=A196,historie[[tyčka_body_v]:[tyčka_body_v]]))
+MAX(IF(historie[[Jméno a příjmení]:[Jméno a příjmení]]=A196,historie[[oštěp_body_v]:[oštěp_body_v]]))
+MAX(IF(historie[[Jméno a příjmení]:[Jméno a příjmení]]=A196,historie[[1500m_body_v]:[1500m_body_v]]))</f>
        <v>2074</v>
      </c>
    </row>
    <row r="197" spans="1:49" x14ac:dyDescent="0.2">
      <c r="A197" s="56" t="s">
        <v>133</v>
      </c>
      <c r="B197" s="56">
        <v>1954</v>
      </c>
      <c r="C197" s="57">
        <v>17.649999999999999</v>
      </c>
      <c r="D197" s="58">
        <v>0</v>
      </c>
      <c r="E197" s="59">
        <v>333</v>
      </c>
      <c r="F197" s="58">
        <v>107</v>
      </c>
      <c r="G197" s="57">
        <v>7.59</v>
      </c>
      <c r="H197" s="58">
        <v>342</v>
      </c>
      <c r="I197" s="59">
        <v>125</v>
      </c>
      <c r="J197" s="58">
        <v>218</v>
      </c>
      <c r="K197" s="57"/>
      <c r="L197" s="58">
        <v>0</v>
      </c>
      <c r="M197" s="57"/>
      <c r="N197" s="58">
        <v>0</v>
      </c>
      <c r="O197" s="57">
        <v>17.809999999999999</v>
      </c>
      <c r="P197" s="58">
        <v>231</v>
      </c>
      <c r="Q197" s="59"/>
      <c r="R197" s="58">
        <v>0</v>
      </c>
      <c r="S197" s="57">
        <v>18.649999999999999</v>
      </c>
      <c r="T197" s="58"/>
      <c r="U197" s="60"/>
      <c r="V197" s="58">
        <v>0</v>
      </c>
      <c r="W197" s="58">
        <v>1041</v>
      </c>
      <c r="X197" s="83">
        <v>2004</v>
      </c>
      <c r="Y197" s="77">
        <f>IF(historie[[#This Row],[Ročník]]&lt;&gt;0,historie[[#This Row],[Rok]]-historie[[#This Row],[Ročník]],"")</f>
        <v>50</v>
      </c>
      <c r="Z197" s="80">
        <f>IF(AND(historie[[#This Row],[Ročník]]&lt;&gt;"",FLOOR(historie[[#This Row],[Rok]]-historie[[#This Row],[Ročník]],5)&gt;=35),FLOOR(historie[[#This Row],[Rok]]-historie[[#This Row],[Ročník]],5),0)</f>
        <v>50</v>
      </c>
      <c r="AA197" s="61">
        <f>IF(OR(historie[[#This Row],[100m]]&gt;b_1_m-k_1_m*měření,historie[[#This Row],[100m]]=""),0,ROUNDDOWN(a_1_m*(b_1_m-k_1_m*měření-historie[[#This Row],[100m]])^c_1_m,0))</f>
        <v>0</v>
      </c>
      <c r="AB197" s="61">
        <f>IF(OR(historie[[#This Row],[Dálka]]&lt;b_2_m,historie[[#This Row],[Dálka]]=""),0,ROUNDDOWN(a_2_m*(historie[[#This Row],[Dálka]]-b_2_m)^c_2_m,0))</f>
        <v>107</v>
      </c>
      <c r="AC197" s="61">
        <f>IF(OR(historie[[#This Row],[Koule]]&lt;b_3_m,historie[[#This Row],[Koule]]=""),0,ROUNDDOWN(a_3_m*(historie[[#This Row],[Koule]]-b_3_m)^c_3_m,0))</f>
        <v>342</v>
      </c>
      <c r="AD197" s="61">
        <f>IF(OR(historie[[#This Row],[Výška]]&lt;b_4_m,historie[[#This Row],[Výška]]=""),0,ROUNDDOWN(a_4_m*(historie[[#This Row],[Výška]]-b_4_m)^c_4_m,0))</f>
        <v>218</v>
      </c>
      <c r="AE197" s="61">
        <f>IF(OR(historie[[#This Row],[400m]]&gt;b_5_m-k_5_m*měření,historie[[#This Row],[400m]]=""),0,ROUNDDOWN(a_5_m*(b_5_m-k_5_m*měření-historie[[#This Row],[400m]])^c_5_m,0))</f>
        <v>0</v>
      </c>
      <c r="AF197" s="61">
        <f>IF(OR(historie[[#This Row],[Překážky]]&gt;b_6_m-k_6_m*měření,historie[[#This Row],[Překážky]]=""),0,ROUNDDOWN(a_6_m*(b_6_m-k_6_m*měření-historie[[#This Row],[Překážky]])^c_6_m,0))</f>
        <v>0</v>
      </c>
      <c r="AG197" s="61">
        <f>IF(OR(historie[[#This Row],[Disk]]&lt;b_7_m,historie[[#This Row],[Disk]]=""),0,ROUNDDOWN(a_7_m*(historie[[#This Row],[Disk]]-b_7_m)^c_7_m,0))</f>
        <v>231</v>
      </c>
      <c r="AH197" s="61">
        <f>IF(OR(historie[[#This Row],[Tyčka]]&lt;b_8_m,historie[[#This Row],[Tyčka]]=""),0,ROUNDDOWN(a_8_m*(historie[[#This Row],[Tyčka]]-b_8_m)^c_8_m,0))</f>
        <v>0</v>
      </c>
      <c r="AI197" s="61">
        <f>IF(OR(historie[[#This Row],[Oštěp]]&lt;b_9_m,historie[[#This Row],[Oštěp]]=""),0,ROUNDDOWN(a_9_m*(historie[[#This Row],[Oštěp]]-b_9_m)^c_9_m,0))</f>
        <v>143</v>
      </c>
      <c r="AJ197" s="61">
        <f>IF(OR(historie[[#This Row],[1500m]]*24*60*60&gt;b_10_m,historie[[#This Row],[1500m]]=""),0,ROUNDDOWN(a_10_m*(b_10_m-historie[[#This Row],[1500m]]*24*60*60)^c_10_m,0))</f>
        <v>0</v>
      </c>
      <c r="AK19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1041</v>
      </c>
      <c r="AL19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79</v>
      </c>
      <c r="AM197" s="61">
        <f>IF(OR(historie[[#This Row],[Dálka]]&lt;b_2_m,historie[[#This Row],[Dálka]]=""),0,ROUNDDOWN(a_2_m*(ROUND(historie[[#This Row],[Dálka]]*VLOOKUP(historie[[#This Row],[Veteran]],Veteran,3,FALSE),0)-b_2_m)^c_2_m,0))</f>
        <v>220</v>
      </c>
      <c r="AN197" s="61">
        <f>IF(OR(historie[[#This Row],[Koule]]&lt;b_3_m,historie[[#This Row],[Koule]]=""),0,ROUNDDOWN(a_3_m*(FLOOR(historie[[#This Row],[Koule]]*VLOOKUP(historie[[#This Row],[Veteran]],Veteran,4,FALSE),0.01)-b_3_m)^c_3_m,0))</f>
        <v>480</v>
      </c>
      <c r="AO197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19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19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97" s="61">
        <f>IF(OR(historie[[#This Row],[Disk]]&lt;b_7_m,historie[[#This Row],[Disk]]=""),0,ROUNDDOWN(a_7_m*(FLOOR(historie[[#This Row],[Disk]]*VLOOKUP(historie[[#This Row],[Veteran]],Veteran,8,FALSE),0.01)-b_7_m)^c_7_m,0))</f>
        <v>339</v>
      </c>
      <c r="AS197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97" s="61">
        <f>IF(OR(historie[[#This Row],[Oštěp]]&lt;b_9_m,historie[[#This Row],[Oštěp]]=""),0,ROUNDDOWN(a_9_m*(FLOOR(historie[[#This Row],[Oštěp]]*VLOOKUP(historie[[#This Row],[Veteran]],Veteran,10,FALSE),0.01)-b_9_m)^c_9_m,0))</f>
        <v>212</v>
      </c>
      <c r="AU197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97" s="80">
        <f t="shared" si="3"/>
        <v>1682</v>
      </c>
      <c r="AW197" s="62">
        <f t="array" ref="AW197">MAX(IF(historie[[Jméno a příjmení]:[Jméno a příjmení]]=A197,historie[[100m_body_v]:[100m_body_v]]))
+MAX(IF(historie[[Jméno a příjmení]:[Jméno a příjmení]]=A197,historie[[dálka_body_v]:[dálka_body_v]]))
+MAX(IF(historie[[Jméno a příjmení]:[Jméno a příjmení]]=A197,historie[[koule_body_v]:[koule_body_v]]))
+MAX(IF(historie[[Jméno a příjmení]:[Jméno a příjmení]]=A197,historie[[výška_body_v]:[výška_body_v]]))
+MAX(IF(historie[[Jméno a příjmení]:[Jméno a příjmení]]=A197,historie[[400m_body_v]:[400m_body_v]]))
+MAX(IF(historie[[Jméno a příjmení]:[Jméno a příjmení]]=A197,historie[[překážky_body_v]:[překážky_body_v]]))
+MAX(IF(historie[[Jméno a příjmení]:[Jméno a příjmení]]=A197,historie[[disk_body_v]:[disk_body_v]]))
+MAX(IF(historie[[Jméno a příjmení]:[Jméno a příjmení]]=A197,historie[[tyčka_body_v]:[tyčka_body_v]]))
+MAX(IF(historie[[Jméno a příjmení]:[Jméno a příjmení]]=A197,historie[[oštěp_body_v]:[oštěp_body_v]]))
+MAX(IF(historie[[Jméno a příjmení]:[Jméno a příjmení]]=A197,historie[[1500m_body_v]:[1500m_body_v]]))</f>
        <v>1682</v>
      </c>
    </row>
    <row r="198" spans="1:49" x14ac:dyDescent="0.2">
      <c r="A198" s="56" t="s">
        <v>59</v>
      </c>
      <c r="B198" s="56">
        <v>1983</v>
      </c>
      <c r="C198" s="57">
        <v>14.97</v>
      </c>
      <c r="D198" s="58">
        <v>162</v>
      </c>
      <c r="E198" s="59"/>
      <c r="F198" s="58">
        <v>0</v>
      </c>
      <c r="G198" s="57"/>
      <c r="H198" s="58">
        <v>0</v>
      </c>
      <c r="I198" s="63"/>
      <c r="J198" s="58">
        <v>0</v>
      </c>
      <c r="K198" s="57"/>
      <c r="L198" s="58">
        <v>0</v>
      </c>
      <c r="M198" s="57"/>
      <c r="N198" s="58">
        <v>0</v>
      </c>
      <c r="O198" s="57"/>
      <c r="P198" s="58">
        <v>0</v>
      </c>
      <c r="Q198" s="63"/>
      <c r="R198" s="58">
        <v>0</v>
      </c>
      <c r="S198" s="57">
        <v>28.63</v>
      </c>
      <c r="T198" s="58">
        <v>280</v>
      </c>
      <c r="U198" s="60"/>
      <c r="V198" s="58">
        <v>0</v>
      </c>
      <c r="W198" s="58">
        <v>442</v>
      </c>
      <c r="X198" s="83">
        <v>2011</v>
      </c>
      <c r="Y198" s="77">
        <f>IF(historie[[#This Row],[Ročník]]&lt;&gt;0,historie[[#This Row],[Rok]]-historie[[#This Row],[Ročník]],"")</f>
        <v>28</v>
      </c>
      <c r="Z198" s="80">
        <f>IF(AND(historie[[#This Row],[Ročník]]&lt;&gt;"",FLOOR(historie[[#This Row],[Rok]]-historie[[#This Row],[Ročník]],5)&gt;=35),FLOOR(historie[[#This Row],[Rok]]-historie[[#This Row],[Ročník]],5),0)</f>
        <v>0</v>
      </c>
      <c r="AA198" s="61">
        <f>IF(OR(historie[[#This Row],[100m]]&gt;b_1_m-k_1_m*měření,historie[[#This Row],[100m]]=""),0,ROUNDDOWN(a_1_m*(b_1_m-k_1_m*měření-historie[[#This Row],[100m]])^c_1_m,0))</f>
        <v>162</v>
      </c>
      <c r="AB198" s="61">
        <f>IF(OR(historie[[#This Row],[Dálka]]&lt;b_2_m,historie[[#This Row],[Dálka]]=""),0,ROUNDDOWN(a_2_m*(historie[[#This Row],[Dálka]]-b_2_m)^c_2_m,0))</f>
        <v>0</v>
      </c>
      <c r="AC198" s="61">
        <f>IF(OR(historie[[#This Row],[Koule]]&lt;b_3_m,historie[[#This Row],[Koule]]=""),0,ROUNDDOWN(a_3_m*(historie[[#This Row],[Koule]]-b_3_m)^c_3_m,0))</f>
        <v>0</v>
      </c>
      <c r="AD198" s="61">
        <f>IF(OR(historie[[#This Row],[Výška]]&lt;b_4_m,historie[[#This Row],[Výška]]=""),0,ROUNDDOWN(a_4_m*(historie[[#This Row],[Výška]]-b_4_m)^c_4_m,0))</f>
        <v>0</v>
      </c>
      <c r="AE198" s="61">
        <f>IF(OR(historie[[#This Row],[400m]]&gt;b_5_m-k_5_m*měření,historie[[#This Row],[400m]]=""),0,ROUNDDOWN(a_5_m*(b_5_m-k_5_m*měření-historie[[#This Row],[400m]])^c_5_m,0))</f>
        <v>0</v>
      </c>
      <c r="AF198" s="61">
        <f>IF(OR(historie[[#This Row],[Překážky]]&gt;b_6_m-k_6_m*měření,historie[[#This Row],[Překážky]]=""),0,ROUNDDOWN(a_6_m*(b_6_m-k_6_m*měření-historie[[#This Row],[Překážky]])^c_6_m,0))</f>
        <v>0</v>
      </c>
      <c r="AG198" s="61">
        <f>IF(OR(historie[[#This Row],[Disk]]&lt;b_7_m,historie[[#This Row],[Disk]]=""),0,ROUNDDOWN(a_7_m*(historie[[#This Row],[Disk]]-b_7_m)^c_7_m,0))</f>
        <v>0</v>
      </c>
      <c r="AH198" s="61">
        <f>IF(OR(historie[[#This Row],[Tyčka]]&lt;b_8_m,historie[[#This Row],[Tyčka]]=""),0,ROUNDDOWN(a_8_m*(historie[[#This Row],[Tyčka]]-b_8_m)^c_8_m,0))</f>
        <v>0</v>
      </c>
      <c r="AI198" s="61">
        <f>IF(OR(historie[[#This Row],[Oštěp]]&lt;b_9_m,historie[[#This Row],[Oštěp]]=""),0,ROUNDDOWN(a_9_m*(historie[[#This Row],[Oštěp]]-b_9_m)^c_9_m,0))</f>
        <v>280</v>
      </c>
      <c r="AJ198" s="61">
        <f>IF(OR(historie[[#This Row],[1500m]]*24*60*60&gt;b_10_m,historie[[#This Row],[1500m]]=""),0,ROUNDDOWN(a_10_m*(b_10_m-historie[[#This Row],[1500m]]*24*60*60)^c_10_m,0))</f>
        <v>0</v>
      </c>
      <c r="AK19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442</v>
      </c>
      <c r="AL19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162</v>
      </c>
      <c r="AM198" s="61">
        <f>IF(OR(historie[[#This Row],[Dálka]]&lt;b_2_m,historie[[#This Row],[Dálka]]=""),0,ROUNDDOWN(a_2_m*(ROUND(historie[[#This Row],[Dálka]]*VLOOKUP(historie[[#This Row],[Veteran]],Veteran,3,FALSE),0)-b_2_m)^c_2_m,0))</f>
        <v>0</v>
      </c>
      <c r="AN198" s="61">
        <f>IF(OR(historie[[#This Row],[Koule]]&lt;b_3_m,historie[[#This Row],[Koule]]=""),0,ROUNDDOWN(a_3_m*(FLOOR(historie[[#This Row],[Koule]]*VLOOKUP(historie[[#This Row],[Veteran]],Veteran,4,FALSE),0.01)-b_3_m)^c_3_m,0))</f>
        <v>0</v>
      </c>
      <c r="AO198" s="61">
        <f>IF(OR(historie[[#This Row],[Výška]]&lt;b_4_m,historie[[#This Row],[Výška]]=""),0,ROUNDDOWN(a_4_m*(ROUND(historie[[#This Row],[Výška]]*VLOOKUP(historie[[#This Row],[Veteran]],Veteran,5,FALSE),0)-b_4_m)^c_4_m,0))</f>
        <v>0</v>
      </c>
      <c r="AP19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19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198" s="61">
        <f>IF(OR(historie[[#This Row],[Disk]]&lt;b_7_m,historie[[#This Row],[Disk]]=""),0,ROUNDDOWN(a_7_m*(FLOOR(historie[[#This Row],[Disk]]*VLOOKUP(historie[[#This Row],[Veteran]],Veteran,8,FALSE),0.01)-b_7_m)^c_7_m,0))</f>
        <v>0</v>
      </c>
      <c r="AS198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98" s="61">
        <f>IF(OR(historie[[#This Row],[Oštěp]]&lt;b_9_m,historie[[#This Row],[Oštěp]]=""),0,ROUNDDOWN(a_9_m*(FLOOR(historie[[#This Row],[Oštěp]]*VLOOKUP(historie[[#This Row],[Veteran]],Veteran,10,FALSE),0.01)-b_9_m)^c_9_m,0))</f>
        <v>280</v>
      </c>
      <c r="AU198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198" s="80">
        <f t="shared" si="3"/>
        <v>442</v>
      </c>
      <c r="AW198" s="62">
        <f t="array" ref="AW198">MAX(IF(historie[[Jméno a příjmení]:[Jméno a příjmení]]=A198,historie[[100m_body_v]:[100m_body_v]]))
+MAX(IF(historie[[Jméno a příjmení]:[Jméno a příjmení]]=A198,historie[[dálka_body_v]:[dálka_body_v]]))
+MAX(IF(historie[[Jméno a příjmení]:[Jméno a příjmení]]=A198,historie[[koule_body_v]:[koule_body_v]]))
+MAX(IF(historie[[Jméno a příjmení]:[Jméno a příjmení]]=A198,historie[[výška_body_v]:[výška_body_v]]))
+MAX(IF(historie[[Jméno a příjmení]:[Jméno a příjmení]]=A198,historie[[400m_body_v]:[400m_body_v]]))
+MAX(IF(historie[[Jméno a příjmení]:[Jméno a příjmení]]=A198,historie[[překážky_body_v]:[překážky_body_v]]))
+MAX(IF(historie[[Jméno a příjmení]:[Jméno a příjmení]]=A198,historie[[disk_body_v]:[disk_body_v]]))
+MAX(IF(historie[[Jméno a příjmení]:[Jméno a příjmení]]=A198,historie[[tyčka_body_v]:[tyčka_body_v]]))
+MAX(IF(historie[[Jméno a příjmení]:[Jméno a příjmení]]=A198,historie[[oštěp_body_v]:[oštěp_body_v]]))
+MAX(IF(historie[[Jméno a příjmení]:[Jméno a příjmení]]=A198,historie[[1500m_body_v]:[1500m_body_v]]))</f>
        <v>2720</v>
      </c>
    </row>
    <row r="199" spans="1:49" x14ac:dyDescent="0.2">
      <c r="A199" s="56" t="s">
        <v>59</v>
      </c>
      <c r="B199" s="56">
        <v>1983</v>
      </c>
      <c r="C199" s="57">
        <v>13.56</v>
      </c>
      <c r="D199" s="58">
        <v>341</v>
      </c>
      <c r="E199" s="59">
        <v>473</v>
      </c>
      <c r="F199" s="58">
        <v>332</v>
      </c>
      <c r="G199" s="57">
        <v>7.8</v>
      </c>
      <c r="H199" s="58">
        <v>354</v>
      </c>
      <c r="I199" s="63">
        <v>150</v>
      </c>
      <c r="J199" s="58">
        <v>389</v>
      </c>
      <c r="K199" s="57">
        <v>63.9</v>
      </c>
      <c r="L199" s="58">
        <v>286</v>
      </c>
      <c r="M199" s="57">
        <v>22.93</v>
      </c>
      <c r="N199" s="58">
        <v>142</v>
      </c>
      <c r="O199" s="57">
        <v>17.68</v>
      </c>
      <c r="P199" s="58">
        <v>229</v>
      </c>
      <c r="Q199" s="63"/>
      <c r="R199" s="58">
        <v>0</v>
      </c>
      <c r="S199" s="57">
        <v>32.33</v>
      </c>
      <c r="T199" s="58">
        <v>332</v>
      </c>
      <c r="U199" s="60">
        <v>4.0277777777777777E-3</v>
      </c>
      <c r="V199" s="58">
        <v>316</v>
      </c>
      <c r="W199" s="58">
        <v>2721</v>
      </c>
      <c r="X199" s="83">
        <v>2010</v>
      </c>
      <c r="Y199" s="77">
        <f>IF(historie[[#This Row],[Ročník]]&lt;&gt;0,historie[[#This Row],[Rok]]-historie[[#This Row],[Ročník]],"")</f>
        <v>27</v>
      </c>
      <c r="Z199" s="80">
        <f>IF(AND(historie[[#This Row],[Ročník]]&lt;&gt;"",FLOOR(historie[[#This Row],[Rok]]-historie[[#This Row],[Ročník]],5)&gt;=35),FLOOR(historie[[#This Row],[Rok]]-historie[[#This Row],[Ročník]],5),0)</f>
        <v>0</v>
      </c>
      <c r="AA199" s="61">
        <f>IF(OR(historie[[#This Row],[100m]]&gt;b_1_m-k_1_m*měření,historie[[#This Row],[100m]]=""),0,ROUNDDOWN(a_1_m*(b_1_m-k_1_m*měření-historie[[#This Row],[100m]])^c_1_m,0))</f>
        <v>341</v>
      </c>
      <c r="AB199" s="61">
        <f>IF(OR(historie[[#This Row],[Dálka]]&lt;b_2_m,historie[[#This Row],[Dálka]]=""),0,ROUNDDOWN(a_2_m*(historie[[#This Row],[Dálka]]-b_2_m)^c_2_m,0))</f>
        <v>332</v>
      </c>
      <c r="AC199" s="61">
        <f>IF(OR(historie[[#This Row],[Koule]]&lt;b_3_m,historie[[#This Row],[Koule]]=""),0,ROUNDDOWN(a_3_m*(historie[[#This Row],[Koule]]-b_3_m)^c_3_m,0))</f>
        <v>354</v>
      </c>
      <c r="AD199" s="61">
        <f>IF(OR(historie[[#This Row],[Výška]]&lt;b_4_m,historie[[#This Row],[Výška]]=""),0,ROUNDDOWN(a_4_m*(historie[[#This Row],[Výška]]-b_4_m)^c_4_m,0))</f>
        <v>389</v>
      </c>
      <c r="AE199" s="61">
        <f>IF(OR(historie[[#This Row],[400m]]&gt;b_5_m-k_5_m*měření,historie[[#This Row],[400m]]=""),0,ROUNDDOWN(a_5_m*(b_5_m-k_5_m*měření-historie[[#This Row],[400m]])^c_5_m,0))</f>
        <v>286</v>
      </c>
      <c r="AF199" s="61">
        <f>IF(OR(historie[[#This Row],[Překážky]]&gt;b_6_m-k_6_m*měření,historie[[#This Row],[Překážky]]=""),0,ROUNDDOWN(a_6_m*(b_6_m-k_6_m*měření-historie[[#This Row],[Překážky]])^c_6_m,0))</f>
        <v>142</v>
      </c>
      <c r="AG199" s="61">
        <f>IF(OR(historie[[#This Row],[Disk]]&lt;b_7_m,historie[[#This Row],[Disk]]=""),0,ROUNDDOWN(a_7_m*(historie[[#This Row],[Disk]]-b_7_m)^c_7_m,0))</f>
        <v>229</v>
      </c>
      <c r="AH199" s="61">
        <f>IF(OR(historie[[#This Row],[Tyčka]]&lt;b_8_m,historie[[#This Row],[Tyčka]]=""),0,ROUNDDOWN(a_8_m*(historie[[#This Row],[Tyčka]]-b_8_m)^c_8_m,0))</f>
        <v>0</v>
      </c>
      <c r="AI199" s="61">
        <f>IF(OR(historie[[#This Row],[Oštěp]]&lt;b_9_m,historie[[#This Row],[Oštěp]]=""),0,ROUNDDOWN(a_9_m*(historie[[#This Row],[Oštěp]]-b_9_m)^c_9_m,0))</f>
        <v>332</v>
      </c>
      <c r="AJ199" s="61">
        <f>IF(OR(historie[[#This Row],[1500m]]*24*60*60&gt;b_10_m,historie[[#This Row],[1500m]]=""),0,ROUNDDOWN(a_10_m*(b_10_m-historie[[#This Row],[1500m]]*24*60*60)^c_10_m,0))</f>
        <v>315</v>
      </c>
      <c r="AK19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2720</v>
      </c>
      <c r="AL19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341</v>
      </c>
      <c r="AM199" s="61">
        <f>IF(OR(historie[[#This Row],[Dálka]]&lt;b_2_m,historie[[#This Row],[Dálka]]=""),0,ROUNDDOWN(a_2_m*(ROUND(historie[[#This Row],[Dálka]]*VLOOKUP(historie[[#This Row],[Veteran]],Veteran,3,FALSE),0)-b_2_m)^c_2_m,0))</f>
        <v>332</v>
      </c>
      <c r="AN199" s="61">
        <f>IF(OR(historie[[#This Row],[Koule]]&lt;b_3_m,historie[[#This Row],[Koule]]=""),0,ROUNDDOWN(a_3_m*(FLOOR(historie[[#This Row],[Koule]]*VLOOKUP(historie[[#This Row],[Veteran]],Veteran,4,FALSE),0.01)-b_3_m)^c_3_m,0))</f>
        <v>354</v>
      </c>
      <c r="AO199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19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286</v>
      </c>
      <c r="AQ19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142</v>
      </c>
      <c r="AR199" s="61">
        <f>IF(OR(historie[[#This Row],[Disk]]&lt;b_7_m,historie[[#This Row],[Disk]]=""),0,ROUNDDOWN(a_7_m*(FLOOR(historie[[#This Row],[Disk]]*VLOOKUP(historie[[#This Row],[Veteran]],Veteran,8,FALSE),0.01)-b_7_m)^c_7_m,0))</f>
        <v>229</v>
      </c>
      <c r="AS19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199" s="61">
        <f>IF(OR(historie[[#This Row],[Oštěp]]&lt;b_9_m,historie[[#This Row],[Oštěp]]=""),0,ROUNDDOWN(a_9_m*(FLOOR(historie[[#This Row],[Oštěp]]*VLOOKUP(historie[[#This Row],[Veteran]],Veteran,10,FALSE),0.01)-b_9_m)^c_9_m,0))</f>
        <v>332</v>
      </c>
      <c r="AU199" s="61">
        <f>IF(OR(historie[[#This Row],[1500m]]*24*60*60&gt;b_10_m,historie[[#This Row],[1500m]]=""),0,ROUNDDOWN(a_10_m*(b_10_m-historie[[#This Row],[1500m]]*VLOOKUP(historie[[#This Row],[Veteran]],Veteran,11,FALSE)*24*60*60)^c_10_m,0))</f>
        <v>315</v>
      </c>
      <c r="AV199" s="80">
        <f t="shared" si="3"/>
        <v>2720</v>
      </c>
      <c r="AW199" s="62">
        <f t="array" ref="AW199">MAX(IF(historie[[Jméno a příjmení]:[Jméno a příjmení]]=A199,historie[[100m_body_v]:[100m_body_v]]))
+MAX(IF(historie[[Jméno a příjmení]:[Jméno a příjmení]]=A199,historie[[dálka_body_v]:[dálka_body_v]]))
+MAX(IF(historie[[Jméno a příjmení]:[Jméno a příjmení]]=A199,historie[[koule_body_v]:[koule_body_v]]))
+MAX(IF(historie[[Jméno a příjmení]:[Jméno a příjmení]]=A199,historie[[výška_body_v]:[výška_body_v]]))
+MAX(IF(historie[[Jméno a příjmení]:[Jméno a příjmení]]=A199,historie[[400m_body_v]:[400m_body_v]]))
+MAX(IF(historie[[Jméno a příjmení]:[Jméno a příjmení]]=A199,historie[[překážky_body_v]:[překážky_body_v]]))
+MAX(IF(historie[[Jméno a příjmení]:[Jméno a příjmení]]=A199,historie[[disk_body_v]:[disk_body_v]]))
+MAX(IF(historie[[Jméno a příjmení]:[Jméno a příjmení]]=A199,historie[[tyčka_body_v]:[tyčka_body_v]]))
+MAX(IF(historie[[Jméno a příjmení]:[Jméno a příjmení]]=A199,historie[[oštěp_body_v]:[oštěp_body_v]]))
+MAX(IF(historie[[Jméno a příjmení]:[Jméno a příjmení]]=A199,historie[[1500m_body_v]:[1500m_body_v]]))</f>
        <v>2720</v>
      </c>
    </row>
    <row r="200" spans="1:49" x14ac:dyDescent="0.2">
      <c r="A200" s="56" t="s">
        <v>91</v>
      </c>
      <c r="B200" s="56">
        <v>1973</v>
      </c>
      <c r="C200" s="57">
        <v>13.7</v>
      </c>
      <c r="D200" s="58">
        <v>321</v>
      </c>
      <c r="E200" s="59">
        <v>444</v>
      </c>
      <c r="F200" s="58">
        <v>280</v>
      </c>
      <c r="G200" s="57">
        <v>7.15</v>
      </c>
      <c r="H200" s="58">
        <v>316</v>
      </c>
      <c r="I200" s="59">
        <v>150</v>
      </c>
      <c r="J200" s="58">
        <v>389</v>
      </c>
      <c r="K200" s="57">
        <v>64.900000000000006</v>
      </c>
      <c r="L200" s="58">
        <v>258</v>
      </c>
      <c r="M200" s="57">
        <v>24.1</v>
      </c>
      <c r="N200" s="58">
        <v>88</v>
      </c>
      <c r="O200" s="57">
        <v>20.170000000000002</v>
      </c>
      <c r="P200" s="58">
        <v>276</v>
      </c>
      <c r="Q200" s="59">
        <v>180</v>
      </c>
      <c r="R200" s="58">
        <v>103</v>
      </c>
      <c r="S200" s="57">
        <v>30.2</v>
      </c>
      <c r="T200" s="58">
        <v>302</v>
      </c>
      <c r="U200" s="60"/>
      <c r="V200" s="58">
        <v>0</v>
      </c>
      <c r="W200" s="58">
        <v>2333</v>
      </c>
      <c r="X200" s="83">
        <v>1996</v>
      </c>
      <c r="Y200" s="77">
        <f>IF(historie[[#This Row],[Ročník]]&lt;&gt;0,historie[[#This Row],[Rok]]-historie[[#This Row],[Ročník]],"")</f>
        <v>23</v>
      </c>
      <c r="Z200" s="80">
        <f>IF(AND(historie[[#This Row],[Ročník]]&lt;&gt;"",FLOOR(historie[[#This Row],[Rok]]-historie[[#This Row],[Ročník]],5)&gt;=35),FLOOR(historie[[#This Row],[Rok]]-historie[[#This Row],[Ročník]],5),0)</f>
        <v>0</v>
      </c>
      <c r="AA200" s="61">
        <f>IF(OR(historie[[#This Row],[100m]]&gt;b_1_m-k_1_m*měření,historie[[#This Row],[100m]]=""),0,ROUNDDOWN(a_1_m*(b_1_m-k_1_m*měření-historie[[#This Row],[100m]])^c_1_m,0))</f>
        <v>321</v>
      </c>
      <c r="AB200" s="61">
        <f>IF(OR(historie[[#This Row],[Dálka]]&lt;b_2_m,historie[[#This Row],[Dálka]]=""),0,ROUNDDOWN(a_2_m*(historie[[#This Row],[Dálka]]-b_2_m)^c_2_m,0))</f>
        <v>280</v>
      </c>
      <c r="AC200" s="61">
        <f>IF(OR(historie[[#This Row],[Koule]]&lt;b_3_m,historie[[#This Row],[Koule]]=""),0,ROUNDDOWN(a_3_m*(historie[[#This Row],[Koule]]-b_3_m)^c_3_m,0))</f>
        <v>316</v>
      </c>
      <c r="AD200" s="61">
        <f>IF(OR(historie[[#This Row],[Výška]]&lt;b_4_m,historie[[#This Row],[Výška]]=""),0,ROUNDDOWN(a_4_m*(historie[[#This Row],[Výška]]-b_4_m)^c_4_m,0))</f>
        <v>389</v>
      </c>
      <c r="AE200" s="61">
        <f>IF(OR(historie[[#This Row],[400m]]&gt;b_5_m-k_5_m*měření,historie[[#This Row],[400m]]=""),0,ROUNDDOWN(a_5_m*(b_5_m-k_5_m*měření-historie[[#This Row],[400m]])^c_5_m,0))</f>
        <v>258</v>
      </c>
      <c r="AF200" s="61">
        <f>IF(OR(historie[[#This Row],[Překážky]]&gt;b_6_m-k_6_m*měření,historie[[#This Row],[Překážky]]=""),0,ROUNDDOWN(a_6_m*(b_6_m-k_6_m*měření-historie[[#This Row],[Překážky]])^c_6_m,0))</f>
        <v>88</v>
      </c>
      <c r="AG200" s="61">
        <f>IF(OR(historie[[#This Row],[Disk]]&lt;b_7_m,historie[[#This Row],[Disk]]=""),0,ROUNDDOWN(a_7_m*(historie[[#This Row],[Disk]]-b_7_m)^c_7_m,0))</f>
        <v>275</v>
      </c>
      <c r="AH200" s="61">
        <f>IF(OR(historie[[#This Row],[Tyčka]]&lt;b_8_m,historie[[#This Row],[Tyčka]]=""),0,ROUNDDOWN(a_8_m*(historie[[#This Row],[Tyčka]]-b_8_m)^c_8_m,0))</f>
        <v>103</v>
      </c>
      <c r="AI200" s="61">
        <f>IF(OR(historie[[#This Row],[Oštěp]]&lt;b_9_m,historie[[#This Row],[Oštěp]]=""),0,ROUNDDOWN(a_9_m*(historie[[#This Row],[Oštěp]]-b_9_m)^c_9_m,0))</f>
        <v>302</v>
      </c>
      <c r="AJ200" s="61">
        <f>IF(OR(historie[[#This Row],[1500m]]*24*60*60&gt;b_10_m,historie[[#This Row],[1500m]]=""),0,ROUNDDOWN(a_10_m*(b_10_m-historie[[#This Row],[1500m]]*24*60*60)^c_10_m,0))</f>
        <v>0</v>
      </c>
      <c r="AK20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2332</v>
      </c>
      <c r="AL20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321</v>
      </c>
      <c r="AM200" s="61">
        <f>IF(OR(historie[[#This Row],[Dálka]]&lt;b_2_m,historie[[#This Row],[Dálka]]=""),0,ROUNDDOWN(a_2_m*(ROUND(historie[[#This Row],[Dálka]]*VLOOKUP(historie[[#This Row],[Veteran]],Veteran,3,FALSE),0)-b_2_m)^c_2_m,0))</f>
        <v>280</v>
      </c>
      <c r="AN200" s="61">
        <f>IF(OR(historie[[#This Row],[Koule]]&lt;b_3_m,historie[[#This Row],[Koule]]=""),0,ROUNDDOWN(a_3_m*(FLOOR(historie[[#This Row],[Koule]]*VLOOKUP(historie[[#This Row],[Veteran]],Veteran,4,FALSE),0.01)-b_3_m)^c_3_m,0))</f>
        <v>316</v>
      </c>
      <c r="AO200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20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258</v>
      </c>
      <c r="AQ20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88</v>
      </c>
      <c r="AR200" s="61">
        <f>IF(OR(historie[[#This Row],[Disk]]&lt;b_7_m,historie[[#This Row],[Disk]]=""),0,ROUNDDOWN(a_7_m*(FLOOR(historie[[#This Row],[Disk]]*VLOOKUP(historie[[#This Row],[Veteran]],Veteran,8,FALSE),0.01)-b_7_m)^c_7_m,0))</f>
        <v>275</v>
      </c>
      <c r="AS200" s="61">
        <f>IF(OR(historie[[#This Row],[Tyčka]]&lt;b_8_m,historie[[#This Row],[Tyčka]]=""),0,ROUNDDOWN(a_8_m*(ROUND(historie[[#This Row],[Tyčka]]*VLOOKUP(historie[[#This Row],[Veteran]],Veteran,9,FALSE),0)-b_8_m)^c_8_m,0))</f>
        <v>103</v>
      </c>
      <c r="AT200" s="61">
        <f>IF(OR(historie[[#This Row],[Oštěp]]&lt;b_9_m,historie[[#This Row],[Oštěp]]=""),0,ROUNDDOWN(a_9_m*(FLOOR(historie[[#This Row],[Oštěp]]*VLOOKUP(historie[[#This Row],[Veteran]],Veteran,10,FALSE),0.01)-b_9_m)^c_9_m,0))</f>
        <v>302</v>
      </c>
      <c r="AU200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00" s="80">
        <f t="shared" si="3"/>
        <v>2332</v>
      </c>
      <c r="AW200" s="62">
        <f t="array" ref="AW200">MAX(IF(historie[[Jméno a příjmení]:[Jméno a příjmení]]=A200,historie[[100m_body_v]:[100m_body_v]]))
+MAX(IF(historie[[Jméno a příjmení]:[Jméno a příjmení]]=A200,historie[[dálka_body_v]:[dálka_body_v]]))
+MAX(IF(historie[[Jméno a příjmení]:[Jméno a příjmení]]=A200,historie[[koule_body_v]:[koule_body_v]]))
+MAX(IF(historie[[Jméno a příjmení]:[Jméno a příjmení]]=A200,historie[[výška_body_v]:[výška_body_v]]))
+MAX(IF(historie[[Jméno a příjmení]:[Jméno a příjmení]]=A200,historie[[400m_body_v]:[400m_body_v]]))
+MAX(IF(historie[[Jméno a příjmení]:[Jméno a příjmení]]=A200,historie[[překážky_body_v]:[překážky_body_v]]))
+MAX(IF(historie[[Jméno a příjmení]:[Jméno a příjmení]]=A200,historie[[disk_body_v]:[disk_body_v]]))
+MAX(IF(historie[[Jméno a příjmení]:[Jméno a příjmení]]=A200,historie[[tyčka_body_v]:[tyčka_body_v]]))
+MAX(IF(historie[[Jméno a příjmení]:[Jméno a příjmení]]=A200,historie[[oštěp_body_v]:[oštěp_body_v]]))
+MAX(IF(historie[[Jméno a příjmení]:[Jméno a příjmení]]=A200,historie[[1500m_body_v]:[1500m_body_v]]))</f>
        <v>2332</v>
      </c>
    </row>
    <row r="201" spans="1:49" x14ac:dyDescent="0.2">
      <c r="A201" s="56" t="s">
        <v>161</v>
      </c>
      <c r="B201" s="56">
        <v>1977</v>
      </c>
      <c r="C201" s="57">
        <v>14.94</v>
      </c>
      <c r="D201" s="58">
        <v>166</v>
      </c>
      <c r="E201" s="59">
        <v>349</v>
      </c>
      <c r="F201" s="58">
        <v>129</v>
      </c>
      <c r="G201" s="57">
        <v>6.75</v>
      </c>
      <c r="H201" s="58">
        <v>293</v>
      </c>
      <c r="I201" s="59">
        <v>130</v>
      </c>
      <c r="J201" s="58">
        <v>250</v>
      </c>
      <c r="K201" s="57">
        <v>71.47</v>
      </c>
      <c r="L201" s="58">
        <v>106</v>
      </c>
      <c r="M201" s="57">
        <v>32.159999999999997</v>
      </c>
      <c r="N201" s="58">
        <v>0</v>
      </c>
      <c r="O201" s="57">
        <v>15.77</v>
      </c>
      <c r="P201" s="58">
        <v>194</v>
      </c>
      <c r="Q201" s="59"/>
      <c r="R201" s="58">
        <v>0</v>
      </c>
      <c r="S201" s="57">
        <v>20.67</v>
      </c>
      <c r="T201" s="58">
        <v>170</v>
      </c>
      <c r="U201" s="60">
        <v>4.2966435185185182E-3</v>
      </c>
      <c r="V201" s="58">
        <v>220</v>
      </c>
      <c r="W201" s="58">
        <v>1528</v>
      </c>
      <c r="X201" s="83">
        <v>2013</v>
      </c>
      <c r="Y201" s="77">
        <f>IF(historie[[#This Row],[Ročník]]&lt;&gt;0,historie[[#This Row],[Rok]]-historie[[#This Row],[Ročník]],"")</f>
        <v>36</v>
      </c>
      <c r="Z201" s="80">
        <f>IF(AND(historie[[#This Row],[Ročník]]&lt;&gt;"",FLOOR(historie[[#This Row],[Rok]]-historie[[#This Row],[Ročník]],5)&gt;=35),FLOOR(historie[[#This Row],[Rok]]-historie[[#This Row],[Ročník]],5),0)</f>
        <v>35</v>
      </c>
      <c r="AA201" s="61">
        <f>IF(OR(historie[[#This Row],[100m]]&gt;b_1_m-k_1_m*měření,historie[[#This Row],[100m]]=""),0,ROUNDDOWN(a_1_m*(b_1_m-k_1_m*měření-historie[[#This Row],[100m]])^c_1_m,0))</f>
        <v>166</v>
      </c>
      <c r="AB201" s="61">
        <f>IF(OR(historie[[#This Row],[Dálka]]&lt;b_2_m,historie[[#This Row],[Dálka]]=""),0,ROUNDDOWN(a_2_m*(historie[[#This Row],[Dálka]]-b_2_m)^c_2_m,0))</f>
        <v>129</v>
      </c>
      <c r="AC201" s="61">
        <f>IF(OR(historie[[#This Row],[Koule]]&lt;b_3_m,historie[[#This Row],[Koule]]=""),0,ROUNDDOWN(a_3_m*(historie[[#This Row],[Koule]]-b_3_m)^c_3_m,0))</f>
        <v>293</v>
      </c>
      <c r="AD201" s="61">
        <f>IF(OR(historie[[#This Row],[Výška]]&lt;b_4_m,historie[[#This Row],[Výška]]=""),0,ROUNDDOWN(a_4_m*(historie[[#This Row],[Výška]]-b_4_m)^c_4_m,0))</f>
        <v>250</v>
      </c>
      <c r="AE201" s="61">
        <f>IF(OR(historie[[#This Row],[400m]]&gt;b_5_m-k_5_m*měření,historie[[#This Row],[400m]]=""),0,ROUNDDOWN(a_5_m*(b_5_m-k_5_m*měření-historie[[#This Row],[400m]])^c_5_m,0))</f>
        <v>106</v>
      </c>
      <c r="AF201" s="61">
        <f>IF(OR(historie[[#This Row],[Překážky]]&gt;b_6_m-k_6_m*měření,historie[[#This Row],[Překážky]]=""),0,ROUNDDOWN(a_6_m*(b_6_m-k_6_m*měření-historie[[#This Row],[Překážky]])^c_6_m,0))</f>
        <v>0</v>
      </c>
      <c r="AG201" s="61">
        <f>IF(OR(historie[[#This Row],[Disk]]&lt;b_7_m,historie[[#This Row],[Disk]]=""),0,ROUNDDOWN(a_7_m*(historie[[#This Row],[Disk]]-b_7_m)^c_7_m,0))</f>
        <v>194</v>
      </c>
      <c r="AH201" s="61">
        <f>IF(OR(historie[[#This Row],[Tyčka]]&lt;b_8_m,historie[[#This Row],[Tyčka]]=""),0,ROUNDDOWN(a_8_m*(historie[[#This Row],[Tyčka]]-b_8_m)^c_8_m,0))</f>
        <v>0</v>
      </c>
      <c r="AI201" s="61">
        <f>IF(OR(historie[[#This Row],[Oštěp]]&lt;b_9_m,historie[[#This Row],[Oštěp]]=""),0,ROUNDDOWN(a_9_m*(historie[[#This Row],[Oštěp]]-b_9_m)^c_9_m,0))</f>
        <v>170</v>
      </c>
      <c r="AJ201" s="61">
        <f>IF(OR(historie[[#This Row],[1500m]]*24*60*60&gt;b_10_m,historie[[#This Row],[1500m]]=""),0,ROUNDDOWN(a_10_m*(b_10_m-historie[[#This Row],[1500m]]*24*60*60)^c_10_m,0))</f>
        <v>220</v>
      </c>
      <c r="AK20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1528</v>
      </c>
      <c r="AL20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186</v>
      </c>
      <c r="AM201" s="61">
        <f>IF(OR(historie[[#This Row],[Dálka]]&lt;b_2_m,historie[[#This Row],[Dálka]]=""),0,ROUNDDOWN(a_2_m*(ROUND(historie[[#This Row],[Dálka]]*VLOOKUP(historie[[#This Row],[Veteran]],Veteran,3,FALSE),0)-b_2_m)^c_2_m,0))</f>
        <v>145</v>
      </c>
      <c r="AN201" s="61">
        <f>IF(OR(historie[[#This Row],[Koule]]&lt;b_3_m,historie[[#This Row],[Koule]]=""),0,ROUNDDOWN(a_3_m*(FLOOR(historie[[#This Row],[Koule]]*VLOOKUP(historie[[#This Row],[Veteran]],Veteran,4,FALSE),0.01)-b_3_m)^c_3_m,0))</f>
        <v>307</v>
      </c>
      <c r="AO201" s="61">
        <f>IF(OR(historie[[#This Row],[Výška]]&lt;b_4_m,historie[[#This Row],[Výška]]=""),0,ROUNDDOWN(a_4_m*(ROUND(historie[[#This Row],[Výška]]*VLOOKUP(historie[[#This Row],[Veteran]],Veteran,5,FALSE),0)-b_4_m)^c_4_m,0))</f>
        <v>270</v>
      </c>
      <c r="AP20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156</v>
      </c>
      <c r="AQ20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01" s="61">
        <f>IF(OR(historie[[#This Row],[Disk]]&lt;b_7_m,historie[[#This Row],[Disk]]=""),0,ROUNDDOWN(a_7_m*(FLOOR(historie[[#This Row],[Disk]]*VLOOKUP(historie[[#This Row],[Veteran]],Veteran,8,FALSE),0.01)-b_7_m)^c_7_m,0))</f>
        <v>198</v>
      </c>
      <c r="AS20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01" s="61">
        <f>IF(OR(historie[[#This Row],[Oštěp]]&lt;b_9_m,historie[[#This Row],[Oštěp]]=""),0,ROUNDDOWN(a_9_m*(FLOOR(historie[[#This Row],[Oštěp]]*VLOOKUP(historie[[#This Row],[Veteran]],Veteran,10,FALSE),0.01)-b_9_m)^c_9_m,0))</f>
        <v>174</v>
      </c>
      <c r="AU201" s="61">
        <f>IF(OR(historie[[#This Row],[1500m]]*24*60*60&gt;b_10_m,historie[[#This Row],[1500m]]=""),0,ROUNDDOWN(a_10_m*(b_10_m-historie[[#This Row],[1500m]]*VLOOKUP(historie[[#This Row],[Veteran]],Veteran,11,FALSE)*24*60*60)^c_10_m,0))</f>
        <v>232</v>
      </c>
      <c r="AV201" s="80">
        <f t="shared" si="3"/>
        <v>1668</v>
      </c>
      <c r="AW201" s="62">
        <f t="array" ref="AW201">MAX(IF(historie[[Jméno a příjmení]:[Jméno a příjmení]]=A201,historie[[100m_body_v]:[100m_body_v]]))
+MAX(IF(historie[[Jméno a příjmení]:[Jméno a příjmení]]=A201,historie[[dálka_body_v]:[dálka_body_v]]))
+MAX(IF(historie[[Jméno a příjmení]:[Jméno a příjmení]]=A201,historie[[koule_body_v]:[koule_body_v]]))
+MAX(IF(historie[[Jméno a příjmení]:[Jméno a příjmení]]=A201,historie[[výška_body_v]:[výška_body_v]]))
+MAX(IF(historie[[Jméno a příjmení]:[Jméno a příjmení]]=A201,historie[[400m_body_v]:[400m_body_v]]))
+MAX(IF(historie[[Jméno a příjmení]:[Jméno a příjmení]]=A201,historie[[překážky_body_v]:[překážky_body_v]]))
+MAX(IF(historie[[Jméno a příjmení]:[Jméno a příjmení]]=A201,historie[[disk_body_v]:[disk_body_v]]))
+MAX(IF(historie[[Jméno a příjmení]:[Jméno a příjmení]]=A201,historie[[tyčka_body_v]:[tyčka_body_v]]))
+MAX(IF(historie[[Jméno a příjmení]:[Jméno a příjmení]]=A201,historie[[oštěp_body_v]:[oštěp_body_v]]))
+MAX(IF(historie[[Jméno a příjmení]:[Jméno a příjmení]]=A201,historie[[1500m_body_v]:[1500m_body_v]]))</f>
        <v>1668</v>
      </c>
    </row>
    <row r="202" spans="1:49" x14ac:dyDescent="0.2">
      <c r="A202" s="56" t="s">
        <v>51</v>
      </c>
      <c r="B202" s="56">
        <v>1980</v>
      </c>
      <c r="C202" s="57">
        <v>14.15</v>
      </c>
      <c r="D202" s="58">
        <v>259</v>
      </c>
      <c r="E202" s="59">
        <v>385</v>
      </c>
      <c r="F202" s="58">
        <v>182</v>
      </c>
      <c r="G202" s="57">
        <v>8.5299999999999994</v>
      </c>
      <c r="H202" s="58">
        <v>398</v>
      </c>
      <c r="I202" s="63">
        <v>145</v>
      </c>
      <c r="J202" s="58">
        <v>352</v>
      </c>
      <c r="K202" s="57">
        <v>68.02</v>
      </c>
      <c r="L202" s="58">
        <v>178</v>
      </c>
      <c r="M202" s="57"/>
      <c r="N202" s="58">
        <v>0</v>
      </c>
      <c r="O202" s="57">
        <v>16.18</v>
      </c>
      <c r="P202" s="58">
        <v>201</v>
      </c>
      <c r="Q202" s="63"/>
      <c r="R202" s="58">
        <v>0</v>
      </c>
      <c r="S202" s="57">
        <v>31.83</v>
      </c>
      <c r="T202" s="58">
        <v>325</v>
      </c>
      <c r="U202" s="60">
        <v>4.3749999999999995E-3</v>
      </c>
      <c r="V202" s="58">
        <v>195</v>
      </c>
      <c r="W202" s="58">
        <v>2090</v>
      </c>
      <c r="X202" s="83">
        <v>2008</v>
      </c>
      <c r="Y202" s="77">
        <f>IF(historie[[#This Row],[Ročník]]&lt;&gt;0,historie[[#This Row],[Rok]]-historie[[#This Row],[Ročník]],"")</f>
        <v>28</v>
      </c>
      <c r="Z202" s="80">
        <f>IF(AND(historie[[#This Row],[Ročník]]&lt;&gt;"",FLOOR(historie[[#This Row],[Rok]]-historie[[#This Row],[Ročník]],5)&gt;=35),FLOOR(historie[[#This Row],[Rok]]-historie[[#This Row],[Ročník]],5),0)</f>
        <v>0</v>
      </c>
      <c r="AA202" s="61">
        <f>IF(OR(historie[[#This Row],[100m]]&gt;b_1_m-k_1_m*měření,historie[[#This Row],[100m]]=""),0,ROUNDDOWN(a_1_m*(b_1_m-k_1_m*měření-historie[[#This Row],[100m]])^c_1_m,0))</f>
        <v>259</v>
      </c>
      <c r="AB202" s="61">
        <f>IF(OR(historie[[#This Row],[Dálka]]&lt;b_2_m,historie[[#This Row],[Dálka]]=""),0,ROUNDDOWN(a_2_m*(historie[[#This Row],[Dálka]]-b_2_m)^c_2_m,0))</f>
        <v>182</v>
      </c>
      <c r="AC202" s="61">
        <f>IF(OR(historie[[#This Row],[Koule]]&lt;b_3_m,historie[[#This Row],[Koule]]=""),0,ROUNDDOWN(a_3_m*(historie[[#This Row],[Koule]]-b_3_m)^c_3_m,0))</f>
        <v>398</v>
      </c>
      <c r="AD202" s="61">
        <f>IF(OR(historie[[#This Row],[Výška]]&lt;b_4_m,historie[[#This Row],[Výška]]=""),0,ROUNDDOWN(a_4_m*(historie[[#This Row],[Výška]]-b_4_m)^c_4_m,0))</f>
        <v>352</v>
      </c>
      <c r="AE202" s="61">
        <f>IF(OR(historie[[#This Row],[400m]]&gt;b_5_m-k_5_m*měření,historie[[#This Row],[400m]]=""),0,ROUNDDOWN(a_5_m*(b_5_m-k_5_m*měření-historie[[#This Row],[400m]])^c_5_m,0))</f>
        <v>178</v>
      </c>
      <c r="AF202" s="61">
        <f>IF(OR(historie[[#This Row],[Překážky]]&gt;b_6_m-k_6_m*měření,historie[[#This Row],[Překážky]]=""),0,ROUNDDOWN(a_6_m*(b_6_m-k_6_m*měření-historie[[#This Row],[Překážky]])^c_6_m,0))</f>
        <v>0</v>
      </c>
      <c r="AG202" s="61">
        <f>IF(OR(historie[[#This Row],[Disk]]&lt;b_7_m,historie[[#This Row],[Disk]]=""),0,ROUNDDOWN(a_7_m*(historie[[#This Row],[Disk]]-b_7_m)^c_7_m,0))</f>
        <v>201</v>
      </c>
      <c r="AH202" s="61">
        <f>IF(OR(historie[[#This Row],[Tyčka]]&lt;b_8_m,historie[[#This Row],[Tyčka]]=""),0,ROUNDDOWN(a_8_m*(historie[[#This Row],[Tyčka]]-b_8_m)^c_8_m,0))</f>
        <v>0</v>
      </c>
      <c r="AI202" s="61">
        <f>IF(OR(historie[[#This Row],[Oštěp]]&lt;b_9_m,historie[[#This Row],[Oštěp]]=""),0,ROUNDDOWN(a_9_m*(historie[[#This Row],[Oštěp]]-b_9_m)^c_9_m,0))</f>
        <v>325</v>
      </c>
      <c r="AJ202" s="61">
        <f>IF(OR(historie[[#This Row],[1500m]]*24*60*60&gt;b_10_m,historie[[#This Row],[1500m]]=""),0,ROUNDDOWN(a_10_m*(b_10_m-historie[[#This Row],[1500m]]*24*60*60)^c_10_m,0))</f>
        <v>195</v>
      </c>
      <c r="AK20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2090</v>
      </c>
      <c r="AL20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259</v>
      </c>
      <c r="AM202" s="61">
        <f>IF(OR(historie[[#This Row],[Dálka]]&lt;b_2_m,historie[[#This Row],[Dálka]]=""),0,ROUNDDOWN(a_2_m*(ROUND(historie[[#This Row],[Dálka]]*VLOOKUP(historie[[#This Row],[Veteran]],Veteran,3,FALSE),0)-b_2_m)^c_2_m,0))</f>
        <v>182</v>
      </c>
      <c r="AN202" s="61">
        <f>IF(OR(historie[[#This Row],[Koule]]&lt;b_3_m,historie[[#This Row],[Koule]]=""),0,ROUNDDOWN(a_3_m*(FLOOR(historie[[#This Row],[Koule]]*VLOOKUP(historie[[#This Row],[Veteran]],Veteran,4,FALSE),0.01)-b_3_m)^c_3_m,0))</f>
        <v>398</v>
      </c>
      <c r="AO202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20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178</v>
      </c>
      <c r="AQ20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02" s="61">
        <f>IF(OR(historie[[#This Row],[Disk]]&lt;b_7_m,historie[[#This Row],[Disk]]=""),0,ROUNDDOWN(a_7_m*(FLOOR(historie[[#This Row],[Disk]]*VLOOKUP(historie[[#This Row],[Veteran]],Veteran,8,FALSE),0.01)-b_7_m)^c_7_m,0))</f>
        <v>201</v>
      </c>
      <c r="AS202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02" s="61">
        <f>IF(OR(historie[[#This Row],[Oštěp]]&lt;b_9_m,historie[[#This Row],[Oštěp]]=""),0,ROUNDDOWN(a_9_m*(FLOOR(historie[[#This Row],[Oštěp]]*VLOOKUP(historie[[#This Row],[Veteran]],Veteran,10,FALSE),0.01)-b_9_m)^c_9_m,0))</f>
        <v>325</v>
      </c>
      <c r="AU202" s="61">
        <f>IF(OR(historie[[#This Row],[1500m]]*24*60*60&gt;b_10_m,historie[[#This Row],[1500m]]=""),0,ROUNDDOWN(a_10_m*(b_10_m-historie[[#This Row],[1500m]]*VLOOKUP(historie[[#This Row],[Veteran]],Veteran,11,FALSE)*24*60*60)^c_10_m,0))</f>
        <v>195</v>
      </c>
      <c r="AV202" s="80">
        <f t="shared" si="3"/>
        <v>2090</v>
      </c>
      <c r="AW202" s="62">
        <f t="array" ref="AW202">MAX(IF(historie[[Jméno a příjmení]:[Jméno a příjmení]]=A202,historie[[100m_body_v]:[100m_body_v]]))
+MAX(IF(historie[[Jméno a příjmení]:[Jméno a příjmení]]=A202,historie[[dálka_body_v]:[dálka_body_v]]))
+MAX(IF(historie[[Jméno a příjmení]:[Jméno a příjmení]]=A202,historie[[koule_body_v]:[koule_body_v]]))
+MAX(IF(historie[[Jméno a příjmení]:[Jméno a příjmení]]=A202,historie[[výška_body_v]:[výška_body_v]]))
+MAX(IF(historie[[Jméno a příjmení]:[Jméno a příjmení]]=A202,historie[[400m_body_v]:[400m_body_v]]))
+MAX(IF(historie[[Jméno a příjmení]:[Jméno a příjmení]]=A202,historie[[překážky_body_v]:[překážky_body_v]]))
+MAX(IF(historie[[Jméno a příjmení]:[Jméno a příjmení]]=A202,historie[[disk_body_v]:[disk_body_v]]))
+MAX(IF(historie[[Jméno a příjmení]:[Jméno a příjmení]]=A202,historie[[tyčka_body_v]:[tyčka_body_v]]))
+MAX(IF(historie[[Jméno a příjmení]:[Jméno a příjmení]]=A202,historie[[oštěp_body_v]:[oštěp_body_v]]))
+MAX(IF(historie[[Jméno a příjmení]:[Jméno a příjmení]]=A202,historie[[1500m_body_v]:[1500m_body_v]]))</f>
        <v>2090</v>
      </c>
    </row>
    <row r="203" spans="1:49" x14ac:dyDescent="0.2">
      <c r="A203" s="122" t="s">
        <v>217</v>
      </c>
      <c r="B203" s="122">
        <v>1983</v>
      </c>
      <c r="C203" s="118">
        <v>13.03</v>
      </c>
      <c r="D203" s="119">
        <v>423</v>
      </c>
      <c r="E203" s="115">
        <v>494</v>
      </c>
      <c r="F203" s="119">
        <v>371</v>
      </c>
      <c r="G203" s="118"/>
      <c r="H203" s="119">
        <v>0</v>
      </c>
      <c r="I203" s="115"/>
      <c r="J203" s="119">
        <v>0</v>
      </c>
      <c r="K203" s="118"/>
      <c r="L203" s="119">
        <v>0</v>
      </c>
      <c r="M203" s="118"/>
      <c r="N203" s="119">
        <v>0</v>
      </c>
      <c r="O203" s="118"/>
      <c r="P203" s="119">
        <v>0</v>
      </c>
      <c r="Q203" s="115"/>
      <c r="R203" s="119">
        <v>0</v>
      </c>
      <c r="S203" s="118"/>
      <c r="T203" s="119">
        <v>0</v>
      </c>
      <c r="U203" s="120"/>
      <c r="V203" s="119">
        <v>0</v>
      </c>
      <c r="W203" s="119">
        <v>794</v>
      </c>
      <c r="X203" s="83">
        <v>2020</v>
      </c>
      <c r="Y203" s="80">
        <f>IF(historie[[#This Row],[Ročník]]&lt;&gt;0,historie[[#This Row],[Rok]]-historie[[#This Row],[Ročník]],"")</f>
        <v>37</v>
      </c>
      <c r="Z203" s="80">
        <f>IF(AND(historie[[#This Row],[Ročník]]&lt;&gt;"",FLOOR(historie[[#This Row],[Rok]]-historie[[#This Row],[Ročník]],5)&gt;=35),FLOOR(historie[[#This Row],[Rok]]-historie[[#This Row],[Ročník]],5),0)</f>
        <v>35</v>
      </c>
      <c r="AA203" s="121">
        <f>IF(OR(historie[[#This Row],[100m]]&gt;b_1_m-k_1_m*měření,historie[[#This Row],[100m]]=""),0,ROUNDDOWN(a_1_m*(b_1_m-k_1_m*měření-historie[[#This Row],[100m]])^c_1_m,0))</f>
        <v>423</v>
      </c>
      <c r="AB203" s="121">
        <f>IF(OR(historie[[#This Row],[Dálka]]&lt;b_2_m,historie[[#This Row],[Dálka]]=""),0,ROUNDDOWN(a_2_m*(historie[[#This Row],[Dálka]]-b_2_m)^c_2_m,0))</f>
        <v>371</v>
      </c>
      <c r="AC203" s="121">
        <f>IF(OR(historie[[#This Row],[Koule]]&lt;b_3_m,historie[[#This Row],[Koule]]=""),0,ROUNDDOWN(a_3_m*(historie[[#This Row],[Koule]]-b_3_m)^c_3_m,0))</f>
        <v>0</v>
      </c>
      <c r="AD203" s="121">
        <f>IF(OR(historie[[#This Row],[Výška]]&lt;b_4_m,historie[[#This Row],[Výška]]=""),0,ROUNDDOWN(a_4_m*(historie[[#This Row],[Výška]]-b_4_m)^c_4_m,0))</f>
        <v>0</v>
      </c>
      <c r="AE203" s="121">
        <f>IF(OR(historie[[#This Row],[400m]]&gt;b_5_m-k_5_m*měření,historie[[#This Row],[400m]]=""),0,ROUNDDOWN(a_5_m*(b_5_m-k_5_m*měření-historie[[#This Row],[400m]])^c_5_m,0))</f>
        <v>0</v>
      </c>
      <c r="AF203" s="121">
        <f>IF(OR(historie[[#This Row],[Překážky]]&gt;b_6_m-k_6_m*měření,historie[[#This Row],[Překážky]]=""),0,ROUNDDOWN(a_6_m*(b_6_m-k_6_m*měření-historie[[#This Row],[Překážky]])^c_6_m,0))</f>
        <v>0</v>
      </c>
      <c r="AG203" s="121">
        <f>IF(OR(historie[[#This Row],[Disk]]&lt;b_7_m,historie[[#This Row],[Disk]]=""),0,ROUNDDOWN(a_7_m*(historie[[#This Row],[Disk]]-b_7_m)^c_7_m,0))</f>
        <v>0</v>
      </c>
      <c r="AH203" s="121">
        <f>IF(OR(historie[[#This Row],[Tyčka]]&lt;b_8_m,historie[[#This Row],[Tyčka]]=""),0,ROUNDDOWN(a_8_m*(historie[[#This Row],[Tyčka]]-b_8_m)^c_8_m,0))</f>
        <v>0</v>
      </c>
      <c r="AI203" s="121">
        <f>IF(OR(historie[[#This Row],[Oštěp]]&lt;b_9_m,historie[[#This Row],[Oštěp]]=""),0,ROUNDDOWN(a_9_m*(historie[[#This Row],[Oštěp]]-b_9_m)^c_9_m,0))</f>
        <v>0</v>
      </c>
      <c r="AJ203" s="121">
        <f>IF(OR(historie[[#This Row],[1500m]]*24*60*60&gt;b_10_m,historie[[#This Row],[1500m]]=""),0,ROUNDDOWN(a_10_m*(b_10_m-historie[[#This Row],[1500m]]*24*60*60)^c_10_m,0))</f>
        <v>0</v>
      </c>
      <c r="AK20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794</v>
      </c>
      <c r="AL203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451</v>
      </c>
      <c r="AM203" s="121">
        <f>IF(OR(historie[[#This Row],[Dálka]]&lt;b_2_m,historie[[#This Row],[Dálka]]=""),0,ROUNDDOWN(a_2_m*(ROUND(historie[[#This Row],[Dálka]]*VLOOKUP(historie[[#This Row],[Veteran]],Veteran,3,FALSE),0)-b_2_m)^c_2_m,0))</f>
        <v>402</v>
      </c>
      <c r="AN203" s="121">
        <f>IF(OR(historie[[#This Row],[Koule]]&lt;b_3_m,historie[[#This Row],[Koule]]=""),0,ROUNDDOWN(a_3_m*(FLOOR(historie[[#This Row],[Koule]]*VLOOKUP(historie[[#This Row],[Veteran]],Veteran,4,FALSE),0.01)-b_3_m)^c_3_m,0))</f>
        <v>0</v>
      </c>
      <c r="AO203" s="121">
        <f>IF(OR(historie[[#This Row],[Výška]]&lt;b_4_m,historie[[#This Row],[Výška]]=""),0,ROUNDDOWN(a_4_m*(ROUND(historie[[#This Row],[Výška]]*VLOOKUP(historie[[#This Row],[Veteran]],Veteran,5,FALSE),0)-b_4_m)^c_4_m,0))</f>
        <v>0</v>
      </c>
      <c r="AP203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203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03" s="121">
        <f>IF(OR(historie[[#This Row],[Disk]]&lt;b_7_m,historie[[#This Row],[Disk]]=""),0,ROUNDDOWN(a_7_m*(FLOOR(historie[[#This Row],[Disk]]*VLOOKUP(historie[[#This Row],[Veteran]],Veteran,8,FALSE),0.01)-b_7_m)^c_7_m,0))</f>
        <v>0</v>
      </c>
      <c r="AS203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203" s="12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203" s="12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03" s="80">
        <f t="shared" si="3"/>
        <v>853</v>
      </c>
      <c r="AW203" s="121" cm="1">
        <f t="array" ref="AW203">MAX(IF(historie[[Jméno a příjmení]:[Jméno a příjmení]]=A203,historie[[100m_body_v]:[100m_body_v]]))
+MAX(IF(historie[[Jméno a příjmení]:[Jméno a příjmení]]=A203,historie[[dálka_body_v]:[dálka_body_v]]))
+MAX(IF(historie[[Jméno a příjmení]:[Jméno a příjmení]]=A203,historie[[koule_body_v]:[koule_body_v]]))
+MAX(IF(historie[[Jméno a příjmení]:[Jméno a příjmení]]=A203,historie[[výška_body_v]:[výška_body_v]]))
+MAX(IF(historie[[Jméno a příjmení]:[Jméno a příjmení]]=A203,historie[[400m_body_v]:[400m_body_v]]))
+MAX(IF(historie[[Jméno a příjmení]:[Jméno a příjmení]]=A203,historie[[překážky_body_v]:[překážky_body_v]]))
+MAX(IF(historie[[Jméno a příjmení]:[Jméno a příjmení]]=A203,historie[[disk_body_v]:[disk_body_v]]))
+MAX(IF(historie[[Jméno a příjmení]:[Jméno a příjmení]]=A203,historie[[tyčka_body_v]:[tyčka_body_v]]))
+MAX(IF(historie[[Jméno a příjmení]:[Jméno a příjmení]]=A203,historie[[oštěp_body_v]:[oštěp_body_v]]))
+MAX(IF(historie[[Jméno a příjmení]:[Jméno a příjmení]]=A203,historie[[1500m_body_v]:[1500m_body_v]]))</f>
        <v>853</v>
      </c>
    </row>
    <row r="204" spans="1:49" x14ac:dyDescent="0.2">
      <c r="A204" s="122" t="s">
        <v>197</v>
      </c>
      <c r="B204" s="122">
        <v>1984</v>
      </c>
      <c r="C204" s="118">
        <v>12.97</v>
      </c>
      <c r="D204" s="119">
        <v>433</v>
      </c>
      <c r="E204" s="115">
        <v>499</v>
      </c>
      <c r="F204" s="119">
        <v>380</v>
      </c>
      <c r="G204" s="118">
        <v>9.49</v>
      </c>
      <c r="H204" s="119">
        <v>455</v>
      </c>
      <c r="I204" s="115">
        <v>165</v>
      </c>
      <c r="J204" s="119">
        <v>504</v>
      </c>
      <c r="K204" s="118">
        <v>65.010000000000005</v>
      </c>
      <c r="L204" s="119">
        <v>255</v>
      </c>
      <c r="M204" s="118">
        <v>24.73</v>
      </c>
      <c r="N204" s="119">
        <v>64</v>
      </c>
      <c r="O204" s="118">
        <v>23.45</v>
      </c>
      <c r="P204" s="119">
        <v>337</v>
      </c>
      <c r="Q204" s="115">
        <v>170</v>
      </c>
      <c r="R204" s="119">
        <v>86</v>
      </c>
      <c r="S204" s="118">
        <v>30.3</v>
      </c>
      <c r="T204" s="119">
        <v>303</v>
      </c>
      <c r="U204" s="120">
        <v>4.229976851851852E-3</v>
      </c>
      <c r="V204" s="119">
        <v>242</v>
      </c>
      <c r="W204" s="119">
        <v>3059</v>
      </c>
      <c r="X204" s="83">
        <v>2018</v>
      </c>
      <c r="Y204" s="80">
        <f>IF(historie[[#This Row],[Ročník]]&lt;&gt;0,historie[[#This Row],[Rok]]-historie[[#This Row],[Ročník]],"")</f>
        <v>34</v>
      </c>
      <c r="Z204" s="80">
        <f>IF(AND(historie[[#This Row],[Ročník]]&lt;&gt;"",FLOOR(historie[[#This Row],[Rok]]-historie[[#This Row],[Ročník]],5)&gt;=35),FLOOR(historie[[#This Row],[Rok]]-historie[[#This Row],[Ročník]],5),0)</f>
        <v>0</v>
      </c>
      <c r="AA204" s="121">
        <f>IF(OR(historie[[#This Row],[100m]]&gt;b_1_m-k_1_m*měření,historie[[#This Row],[100m]]=""),0,ROUNDDOWN(a_1_m*(b_1_m-k_1_m*měření-historie[[#This Row],[100m]])^c_1_m,0))</f>
        <v>433</v>
      </c>
      <c r="AB204" s="121">
        <f>IF(OR(historie[[#This Row],[Dálka]]&lt;b_2_m,historie[[#This Row],[Dálka]]=""),0,ROUNDDOWN(a_2_m*(historie[[#This Row],[Dálka]]-b_2_m)^c_2_m,0))</f>
        <v>380</v>
      </c>
      <c r="AC204" s="121">
        <f>IF(OR(historie[[#This Row],[Koule]]&lt;b_3_m,historie[[#This Row],[Koule]]=""),0,ROUNDDOWN(a_3_m*(historie[[#This Row],[Koule]]-b_3_m)^c_3_m,0))</f>
        <v>455</v>
      </c>
      <c r="AD204" s="121">
        <f>IF(OR(historie[[#This Row],[Výška]]&lt;b_4_m,historie[[#This Row],[Výška]]=""),0,ROUNDDOWN(a_4_m*(historie[[#This Row],[Výška]]-b_4_m)^c_4_m,0))</f>
        <v>504</v>
      </c>
      <c r="AE204" s="121">
        <f>IF(OR(historie[[#This Row],[400m]]&gt;b_5_m-k_5_m*měření,historie[[#This Row],[400m]]=""),0,ROUNDDOWN(a_5_m*(b_5_m-k_5_m*měření-historie[[#This Row],[400m]])^c_5_m,0))</f>
        <v>255</v>
      </c>
      <c r="AF204" s="121">
        <f>IF(OR(historie[[#This Row],[Překážky]]&gt;b_6_m-k_6_m*měření,historie[[#This Row],[Překážky]]=""),0,ROUNDDOWN(a_6_m*(b_6_m-k_6_m*měření-historie[[#This Row],[Překážky]])^c_6_m,0))</f>
        <v>64</v>
      </c>
      <c r="AG204" s="121">
        <f>IF(OR(historie[[#This Row],[Disk]]&lt;b_7_m,historie[[#This Row],[Disk]]=""),0,ROUNDDOWN(a_7_m*(historie[[#This Row],[Disk]]-b_7_m)^c_7_m,0))</f>
        <v>337</v>
      </c>
      <c r="AH204" s="121">
        <f>IF(OR(historie[[#This Row],[Tyčka]]&lt;b_8_m,historie[[#This Row],[Tyčka]]=""),0,ROUNDDOWN(a_8_m*(historie[[#This Row],[Tyčka]]-b_8_m)^c_8_m,0))</f>
        <v>86</v>
      </c>
      <c r="AI204" s="121">
        <f>IF(OR(historie[[#This Row],[Oštěp]]&lt;b_9_m,historie[[#This Row],[Oštěp]]=""),0,ROUNDDOWN(a_9_m*(historie[[#This Row],[Oštěp]]-b_9_m)^c_9_m,0))</f>
        <v>303</v>
      </c>
      <c r="AJ204" s="121">
        <f>IF(OR(historie[[#This Row],[1500m]]*24*60*60&gt;b_10_m,historie[[#This Row],[1500m]]=""),0,ROUNDDOWN(a_10_m*(b_10_m-historie[[#This Row],[1500m]]*24*60*60)^c_10_m,0))</f>
        <v>242</v>
      </c>
      <c r="AK20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3059</v>
      </c>
      <c r="AL204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433</v>
      </c>
      <c r="AM204" s="121">
        <f>IF(OR(historie[[#This Row],[Dálka]]&lt;b_2_m,historie[[#This Row],[Dálka]]=""),0,ROUNDDOWN(a_2_m*(ROUND(historie[[#This Row],[Dálka]]*VLOOKUP(historie[[#This Row],[Veteran]],Veteran,3,FALSE),0)-b_2_m)^c_2_m,0))</f>
        <v>380</v>
      </c>
      <c r="AN204" s="121">
        <f>IF(OR(historie[[#This Row],[Koule]]&lt;b_3_m,historie[[#This Row],[Koule]]=""),0,ROUNDDOWN(a_3_m*(FLOOR(historie[[#This Row],[Koule]]*VLOOKUP(historie[[#This Row],[Veteran]],Veteran,4,FALSE),0.01)-b_3_m)^c_3_m,0))</f>
        <v>455</v>
      </c>
      <c r="AO204" s="121">
        <f>IF(OR(historie[[#This Row],[Výška]]&lt;b_4_m,historie[[#This Row],[Výška]]=""),0,ROUNDDOWN(a_4_m*(ROUND(historie[[#This Row],[Výška]]*VLOOKUP(historie[[#This Row],[Veteran]],Veteran,5,FALSE),0)-b_4_m)^c_4_m,0))</f>
        <v>504</v>
      </c>
      <c r="AP204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255</v>
      </c>
      <c r="AQ204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64</v>
      </c>
      <c r="AR204" s="121">
        <f>IF(OR(historie[[#This Row],[Disk]]&lt;b_7_m,historie[[#This Row],[Disk]]=""),0,ROUNDDOWN(a_7_m*(FLOOR(historie[[#This Row],[Disk]]*VLOOKUP(historie[[#This Row],[Veteran]],Veteran,8,FALSE),0.01)-b_7_m)^c_7_m,0))</f>
        <v>337</v>
      </c>
      <c r="AS204" s="121">
        <f>IF(OR(historie[[#This Row],[Tyčka]]&lt;b_8_m,historie[[#This Row],[Tyčka]]=""),0,ROUNDDOWN(a_8_m*(ROUND(historie[[#This Row],[Tyčka]]*VLOOKUP(historie[[#This Row],[Veteran]],Veteran,9,FALSE),0)-b_8_m)^c_8_m,0))</f>
        <v>86</v>
      </c>
      <c r="AT204" s="121">
        <f>IF(OR(historie[[#This Row],[Oštěp]]&lt;b_9_m,historie[[#This Row],[Oštěp]]=""),0,ROUNDDOWN(a_9_m*(FLOOR(historie[[#This Row],[Oštěp]]*VLOOKUP(historie[[#This Row],[Veteran]],Veteran,10,FALSE),0.01)-b_9_m)^c_9_m,0))</f>
        <v>303</v>
      </c>
      <c r="AU204" s="121">
        <f>IF(OR(historie[[#This Row],[1500m]]*24*60*60&gt;b_10_m,historie[[#This Row],[1500m]]=""),0,ROUNDDOWN(a_10_m*(b_10_m-historie[[#This Row],[1500m]]*VLOOKUP(historie[[#This Row],[Veteran]],Veteran,11,FALSE)*24*60*60)^c_10_m,0))</f>
        <v>242</v>
      </c>
      <c r="AV204" s="80">
        <f t="shared" si="3"/>
        <v>3059</v>
      </c>
      <c r="AW204" s="121">
        <f t="array" ref="AW204">MAX(IF(historie[[Jméno a příjmení]:[Jméno a příjmení]]=A204,historie[[100m_body_v]:[100m_body_v]]))
+MAX(IF(historie[[Jméno a příjmení]:[Jméno a příjmení]]=A204,historie[[dálka_body_v]:[dálka_body_v]]))
+MAX(IF(historie[[Jméno a příjmení]:[Jméno a příjmení]]=A204,historie[[koule_body_v]:[koule_body_v]]))
+MAX(IF(historie[[Jméno a příjmení]:[Jméno a příjmení]]=A204,historie[[výška_body_v]:[výška_body_v]]))
+MAX(IF(historie[[Jméno a příjmení]:[Jméno a příjmení]]=A204,historie[[400m_body_v]:[400m_body_v]]))
+MAX(IF(historie[[Jméno a příjmení]:[Jméno a příjmení]]=A204,historie[[překážky_body_v]:[překážky_body_v]]))
+MAX(IF(historie[[Jméno a příjmení]:[Jméno a příjmení]]=A204,historie[[disk_body_v]:[disk_body_v]]))
+MAX(IF(historie[[Jméno a příjmení]:[Jméno a příjmení]]=A204,historie[[tyčka_body_v]:[tyčka_body_v]]))
+MAX(IF(historie[[Jméno a příjmení]:[Jméno a příjmení]]=A204,historie[[oštěp_body_v]:[oštěp_body_v]]))
+MAX(IF(historie[[Jméno a příjmení]:[Jméno a příjmení]]=A204,historie[[1500m_body_v]:[1500m_body_v]]))</f>
        <v>3461</v>
      </c>
    </row>
    <row r="205" spans="1:49" x14ac:dyDescent="0.2">
      <c r="A205" s="122" t="s">
        <v>197</v>
      </c>
      <c r="B205" s="122">
        <v>1984</v>
      </c>
      <c r="C205" s="118">
        <v>13.1</v>
      </c>
      <c r="D205" s="119">
        <v>412</v>
      </c>
      <c r="E205" s="115">
        <v>498</v>
      </c>
      <c r="F205" s="119">
        <v>378</v>
      </c>
      <c r="G205" s="118">
        <v>7.33</v>
      </c>
      <c r="H205" s="119">
        <v>327</v>
      </c>
      <c r="I205" s="115">
        <v>150</v>
      </c>
      <c r="J205" s="119">
        <v>389</v>
      </c>
      <c r="K205" s="118">
        <v>65.099999999999994</v>
      </c>
      <c r="L205" s="119">
        <v>252</v>
      </c>
      <c r="M205" s="118">
        <v>21</v>
      </c>
      <c r="N205" s="119">
        <v>258</v>
      </c>
      <c r="O205" s="118">
        <v>21.3</v>
      </c>
      <c r="P205" s="119">
        <v>297</v>
      </c>
      <c r="Q205" s="115">
        <v>180</v>
      </c>
      <c r="R205" s="119">
        <v>103</v>
      </c>
      <c r="S205" s="118">
        <v>34.630000000000003</v>
      </c>
      <c r="T205" s="119">
        <v>365</v>
      </c>
      <c r="U205" s="120">
        <v>4.1435185185185186E-3</v>
      </c>
      <c r="V205" s="119">
        <v>272</v>
      </c>
      <c r="W205" s="119">
        <v>3053</v>
      </c>
      <c r="X205" s="83">
        <v>2017</v>
      </c>
      <c r="Y205" s="80">
        <f>IF(historie[[#This Row],[Ročník]]&lt;&gt;0,historie[[#This Row],[Rok]]-historie[[#This Row],[Ročník]],"")</f>
        <v>33</v>
      </c>
      <c r="Z205" s="80">
        <f>IF(AND(historie[[#This Row],[Ročník]]&lt;&gt;"",FLOOR(historie[[#This Row],[Rok]]-historie[[#This Row],[Ročník]],5)&gt;=35),FLOOR(historie[[#This Row],[Rok]]-historie[[#This Row],[Ročník]],5),0)</f>
        <v>0</v>
      </c>
      <c r="AA205" s="121">
        <f>IF(OR(historie[[#This Row],[100m]]&gt;b_1_m-k_1_m*měření,historie[[#This Row],[100m]]=""),0,ROUNDDOWN(a_1_m*(b_1_m-k_1_m*měření-historie[[#This Row],[100m]])^c_1_m,0))</f>
        <v>412</v>
      </c>
      <c r="AB205" s="121">
        <f>IF(OR(historie[[#This Row],[Dálka]]&lt;b_2_m,historie[[#This Row],[Dálka]]=""),0,ROUNDDOWN(a_2_m*(historie[[#This Row],[Dálka]]-b_2_m)^c_2_m,0))</f>
        <v>378</v>
      </c>
      <c r="AC205" s="121">
        <f>IF(OR(historie[[#This Row],[Koule]]&lt;b_3_m,historie[[#This Row],[Koule]]=""),0,ROUNDDOWN(a_3_m*(historie[[#This Row],[Koule]]-b_3_m)^c_3_m,0))</f>
        <v>327</v>
      </c>
      <c r="AD205" s="121">
        <f>IF(OR(historie[[#This Row],[Výška]]&lt;b_4_m,historie[[#This Row],[Výška]]=""),0,ROUNDDOWN(a_4_m*(historie[[#This Row],[Výška]]-b_4_m)^c_4_m,0))</f>
        <v>389</v>
      </c>
      <c r="AE205" s="121">
        <f>IF(OR(historie[[#This Row],[400m]]&gt;b_5_m-k_5_m*měření,historie[[#This Row],[400m]]=""),0,ROUNDDOWN(a_5_m*(b_5_m-k_5_m*měření-historie[[#This Row],[400m]])^c_5_m,0))</f>
        <v>252</v>
      </c>
      <c r="AF205" s="121">
        <f>IF(OR(historie[[#This Row],[Překážky]]&gt;b_6_m-k_6_m*měření,historie[[#This Row],[Překážky]]=""),0,ROUNDDOWN(a_6_m*(b_6_m-k_6_m*měření-historie[[#This Row],[Překážky]])^c_6_m,0))</f>
        <v>258</v>
      </c>
      <c r="AG205" s="121">
        <f>IF(OR(historie[[#This Row],[Disk]]&lt;b_7_m,historie[[#This Row],[Disk]]=""),0,ROUNDDOWN(a_7_m*(historie[[#This Row],[Disk]]-b_7_m)^c_7_m,0))</f>
        <v>297</v>
      </c>
      <c r="AH205" s="121">
        <f>IF(OR(historie[[#This Row],[Tyčka]]&lt;b_8_m,historie[[#This Row],[Tyčka]]=""),0,ROUNDDOWN(a_8_m*(historie[[#This Row],[Tyčka]]-b_8_m)^c_8_m,0))</f>
        <v>103</v>
      </c>
      <c r="AI205" s="121">
        <f>IF(OR(historie[[#This Row],[Oštěp]]&lt;b_9_m,historie[[#This Row],[Oštěp]]=""),0,ROUNDDOWN(a_9_m*(historie[[#This Row],[Oštěp]]-b_9_m)^c_9_m,0))</f>
        <v>365</v>
      </c>
      <c r="AJ205" s="121">
        <f>IF(OR(historie[[#This Row],[1500m]]*24*60*60&gt;b_10_m,historie[[#This Row],[1500m]]=""),0,ROUNDDOWN(a_10_m*(b_10_m-historie[[#This Row],[1500m]]*24*60*60)^c_10_m,0))</f>
        <v>272</v>
      </c>
      <c r="AK20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3053</v>
      </c>
      <c r="AL205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412</v>
      </c>
      <c r="AM205" s="121">
        <f>IF(OR(historie[[#This Row],[Dálka]]&lt;b_2_m,historie[[#This Row],[Dálka]]=""),0,ROUNDDOWN(a_2_m*(ROUND(historie[[#This Row],[Dálka]]*VLOOKUP(historie[[#This Row],[Veteran]],Veteran,3,FALSE),0)-b_2_m)^c_2_m,0))</f>
        <v>378</v>
      </c>
      <c r="AN205" s="121">
        <f>IF(OR(historie[[#This Row],[Koule]]&lt;b_3_m,historie[[#This Row],[Koule]]=""),0,ROUNDDOWN(a_3_m*(FLOOR(historie[[#This Row],[Koule]]*VLOOKUP(historie[[#This Row],[Veteran]],Veteran,4,FALSE),0.01)-b_3_m)^c_3_m,0))</f>
        <v>327</v>
      </c>
      <c r="AO205" s="12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205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252</v>
      </c>
      <c r="AQ205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258</v>
      </c>
      <c r="AR205" s="121">
        <f>IF(OR(historie[[#This Row],[Disk]]&lt;b_7_m,historie[[#This Row],[Disk]]=""),0,ROUNDDOWN(a_7_m*(FLOOR(historie[[#This Row],[Disk]]*VLOOKUP(historie[[#This Row],[Veteran]],Veteran,8,FALSE),0.01)-b_7_m)^c_7_m,0))</f>
        <v>297</v>
      </c>
      <c r="AS205" s="121">
        <f>IF(OR(historie[[#This Row],[Tyčka]]&lt;b_8_m,historie[[#This Row],[Tyčka]]=""),0,ROUNDDOWN(a_8_m*(ROUND(historie[[#This Row],[Tyčka]]*VLOOKUP(historie[[#This Row],[Veteran]],Veteran,9,FALSE),0)-b_8_m)^c_8_m,0))</f>
        <v>103</v>
      </c>
      <c r="AT205" s="121">
        <f>IF(OR(historie[[#This Row],[Oštěp]]&lt;b_9_m,historie[[#This Row],[Oštěp]]=""),0,ROUNDDOWN(a_9_m*(FLOOR(historie[[#This Row],[Oštěp]]*VLOOKUP(historie[[#This Row],[Veteran]],Veteran,10,FALSE),0.01)-b_9_m)^c_9_m,0))</f>
        <v>365</v>
      </c>
      <c r="AU205" s="121">
        <f>IF(OR(historie[[#This Row],[1500m]]*24*60*60&gt;b_10_m,historie[[#This Row],[1500m]]=""),0,ROUNDDOWN(a_10_m*(b_10_m-historie[[#This Row],[1500m]]*VLOOKUP(historie[[#This Row],[Veteran]],Veteran,11,FALSE)*24*60*60)^c_10_m,0))</f>
        <v>272</v>
      </c>
      <c r="AV205" s="80">
        <f t="shared" si="3"/>
        <v>3053</v>
      </c>
      <c r="AW205" s="121">
        <f t="array" ref="AW205">MAX(IF(historie[[Jméno a příjmení]:[Jméno a příjmení]]=A205,historie[[100m_body_v]:[100m_body_v]]))
+MAX(IF(historie[[Jméno a příjmení]:[Jméno a příjmení]]=A205,historie[[dálka_body_v]:[dálka_body_v]]))
+MAX(IF(historie[[Jméno a příjmení]:[Jméno a příjmení]]=A205,historie[[koule_body_v]:[koule_body_v]]))
+MAX(IF(historie[[Jméno a příjmení]:[Jméno a příjmení]]=A205,historie[[výška_body_v]:[výška_body_v]]))
+MAX(IF(historie[[Jméno a příjmení]:[Jméno a příjmení]]=A205,historie[[400m_body_v]:[400m_body_v]]))
+MAX(IF(historie[[Jméno a příjmení]:[Jméno a příjmení]]=A205,historie[[překážky_body_v]:[překážky_body_v]]))
+MAX(IF(historie[[Jméno a příjmení]:[Jméno a příjmení]]=A205,historie[[disk_body_v]:[disk_body_v]]))
+MAX(IF(historie[[Jméno a příjmení]:[Jméno a příjmení]]=A205,historie[[tyčka_body_v]:[tyčka_body_v]]))
+MAX(IF(historie[[Jméno a příjmení]:[Jméno a příjmení]]=A205,historie[[oštěp_body_v]:[oštěp_body_v]]))
+MAX(IF(historie[[Jméno a příjmení]:[Jméno a příjmení]]=A205,historie[[1500m_body_v]:[1500m_body_v]]))</f>
        <v>3461</v>
      </c>
    </row>
    <row r="206" spans="1:49" x14ac:dyDescent="0.2">
      <c r="A206" s="111" t="s">
        <v>197</v>
      </c>
      <c r="B206" s="111">
        <v>1984</v>
      </c>
      <c r="C206" s="112">
        <v>13.75</v>
      </c>
      <c r="D206" s="113">
        <v>314</v>
      </c>
      <c r="E206" s="114">
        <v>477</v>
      </c>
      <c r="F206" s="113">
        <v>339</v>
      </c>
      <c r="G206" s="112">
        <v>8.15</v>
      </c>
      <c r="H206" s="113">
        <v>375</v>
      </c>
      <c r="I206" s="115"/>
      <c r="J206" s="113"/>
      <c r="K206" s="112">
        <v>68.13</v>
      </c>
      <c r="L206" s="113">
        <v>176</v>
      </c>
      <c r="M206" s="112">
        <v>22</v>
      </c>
      <c r="N206" s="113">
        <v>194</v>
      </c>
      <c r="O206" s="112">
        <v>17.21</v>
      </c>
      <c r="P206" s="113">
        <v>220</v>
      </c>
      <c r="Q206" s="115"/>
      <c r="R206" s="113"/>
      <c r="S206" s="112">
        <v>29.5</v>
      </c>
      <c r="T206" s="113">
        <v>292</v>
      </c>
      <c r="U206" s="116">
        <v>4.6516203703703702E-3</v>
      </c>
      <c r="V206" s="113">
        <v>119</v>
      </c>
      <c r="W206" s="113">
        <v>2029</v>
      </c>
      <c r="X206" s="106">
        <v>2014</v>
      </c>
      <c r="Y206" s="107">
        <f>IF(historie[[#This Row],[Ročník]]&lt;&gt;0,historie[[#This Row],[Rok]]-historie[[#This Row],[Ročník]],"")</f>
        <v>30</v>
      </c>
      <c r="Z206" s="107">
        <f>IF(AND(historie[[#This Row],[Ročník]]&lt;&gt;"",FLOOR(historie[[#This Row],[Rok]]-historie[[#This Row],[Ročník]],5)&gt;=35),FLOOR(historie[[#This Row],[Rok]]-historie[[#This Row],[Ročník]],5),0)</f>
        <v>0</v>
      </c>
      <c r="AA206" s="108">
        <f>IF(OR(historie[[#This Row],[100m]]&gt;b_1_m-k_1_m*měření,historie[[#This Row],[100m]]=""),0,ROUNDDOWN(a_1_m*(b_1_m-k_1_m*měření-historie[[#This Row],[100m]])^c_1_m,0))</f>
        <v>314</v>
      </c>
      <c r="AB206" s="108">
        <f>IF(OR(historie[[#This Row],[Dálka]]&lt;b_2_m,historie[[#This Row],[Dálka]]=""),0,ROUNDDOWN(a_2_m*(historie[[#This Row],[Dálka]]-b_2_m)^c_2_m,0))</f>
        <v>339</v>
      </c>
      <c r="AC206" s="108">
        <f>IF(OR(historie[[#This Row],[Koule]]&lt;b_3_m,historie[[#This Row],[Koule]]=""),0,ROUNDDOWN(a_3_m*(historie[[#This Row],[Koule]]-b_3_m)^c_3_m,0))</f>
        <v>375</v>
      </c>
      <c r="AD206" s="108">
        <f>IF(OR(historie[[#This Row],[Výška]]&lt;b_4_m,historie[[#This Row],[Výška]]=""),0,ROUNDDOWN(a_4_m*(historie[[#This Row],[Výška]]-b_4_m)^c_4_m,0))</f>
        <v>0</v>
      </c>
      <c r="AE206" s="108">
        <f>IF(OR(historie[[#This Row],[400m]]&gt;b_5_m-k_5_m*měření,historie[[#This Row],[400m]]=""),0,ROUNDDOWN(a_5_m*(b_5_m-k_5_m*měření-historie[[#This Row],[400m]])^c_5_m,0))</f>
        <v>176</v>
      </c>
      <c r="AF206" s="108">
        <f>IF(OR(historie[[#This Row],[Překážky]]&gt;b_6_m-k_6_m*měření,historie[[#This Row],[Překážky]]=""),0,ROUNDDOWN(a_6_m*(b_6_m-k_6_m*měření-historie[[#This Row],[Překážky]])^c_6_m,0))</f>
        <v>194</v>
      </c>
      <c r="AG206" s="108">
        <f>IF(OR(historie[[#This Row],[Disk]]&lt;b_7_m,historie[[#This Row],[Disk]]=""),0,ROUNDDOWN(a_7_m*(historie[[#This Row],[Disk]]-b_7_m)^c_7_m,0))</f>
        <v>220</v>
      </c>
      <c r="AH206" s="108">
        <f>IF(OR(historie[[#This Row],[Tyčka]]&lt;b_8_m,historie[[#This Row],[Tyčka]]=""),0,ROUNDDOWN(a_8_m*(historie[[#This Row],[Tyčka]]-b_8_m)^c_8_m,0))</f>
        <v>0</v>
      </c>
      <c r="AI206" s="108">
        <f>IF(OR(historie[[#This Row],[Oštěp]]&lt;b_9_m,historie[[#This Row],[Oštěp]]=""),0,ROUNDDOWN(a_9_m*(historie[[#This Row],[Oštěp]]-b_9_m)^c_9_m,0))</f>
        <v>292</v>
      </c>
      <c r="AJ206" s="108">
        <f>IF(OR(historie[[#This Row],[1500m]]*24*60*60&gt;b_10_m,historie[[#This Row],[1500m]]=""),0,ROUNDDOWN(a_10_m*(b_10_m-historie[[#This Row],[1500m]]*24*60*60)^c_10_m,0))</f>
        <v>119</v>
      </c>
      <c r="AK206" s="109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2029</v>
      </c>
      <c r="AL206" s="108">
        <f>IF(OR(historie[[#This Row],[100m]]&gt;b_1_m-k_1_m*měření,historie[[#This Row],[100m]]=""),0,ROUNDDOWN(a_1_m*(b_1_m-k_1_m*měření-CEILING(historie[[#This Row],[100m]]*VLOOKUP(historie[[#This Row],[Veteran]],Veteran,2,FALSE),0.01))^c_1_m,0))</f>
        <v>314</v>
      </c>
      <c r="AM206" s="108">
        <f>IF(OR(historie[[#This Row],[Dálka]]&lt;b_2_m,historie[[#This Row],[Dálka]]=""),0,ROUNDDOWN(a_2_m*(ROUND(historie[[#This Row],[Dálka]]*VLOOKUP(historie[[#This Row],[Veteran]],Veteran,3,FALSE),0)-b_2_m)^c_2_m,0))</f>
        <v>339</v>
      </c>
      <c r="AN206" s="108">
        <f>IF(OR(historie[[#This Row],[Koule]]&lt;b_3_m,historie[[#This Row],[Koule]]=""),0,ROUNDDOWN(a_3_m*(FLOOR(historie[[#This Row],[Koule]]*VLOOKUP(historie[[#This Row],[Veteran]],Veteran,4,FALSE),0.01)-b_3_m)^c_3_m,0))</f>
        <v>375</v>
      </c>
      <c r="AO206" s="108">
        <f>IF(OR(historie[[#This Row],[Výška]]&lt;b_4_m,historie[[#This Row],[Výška]]=""),0,ROUNDDOWN(a_4_m*(ROUND(historie[[#This Row],[Výška]]*VLOOKUP(historie[[#This Row],[Veteran]],Veteran,5,FALSE),0)-b_4_m)^c_4_m,0))</f>
        <v>0</v>
      </c>
      <c r="AP206" s="108">
        <f>IF(OR(historie[[#This Row],[400m]]&gt;b_5_m-k_5_m*měření,historie[[#This Row],[400m]]=""),0,ROUNDDOWN(a_5_m*(b_5_m-k_5_m*měření-CEILING(historie[[#This Row],[400m]]*VLOOKUP(historie[[#This Row],[Veteran]],Veteran,6,FALSE),0.01))^c_5_m,0))</f>
        <v>176</v>
      </c>
      <c r="AQ206" s="108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194</v>
      </c>
      <c r="AR206" s="108">
        <f>IF(OR(historie[[#This Row],[Disk]]&lt;b_7_m,historie[[#This Row],[Disk]]=""),0,ROUNDDOWN(a_7_m*(FLOOR(historie[[#This Row],[Disk]]*VLOOKUP(historie[[#This Row],[Veteran]],Veteran,8,FALSE),0.01)-b_7_m)^c_7_m,0))</f>
        <v>220</v>
      </c>
      <c r="AS206" s="108">
        <f>IF(OR(historie[[#This Row],[Tyčka]]&lt;b_8_m,historie[[#This Row],[Tyčka]]=""),0,ROUNDDOWN(a_8_m*(ROUND(historie[[#This Row],[Tyčka]]*VLOOKUP(historie[[#This Row],[Veteran]],Veteran,9,FALSE),0)-b_8_m)^c_8_m,0))</f>
        <v>0</v>
      </c>
      <c r="AT206" s="108">
        <f>IF(OR(historie[[#This Row],[Oštěp]]&lt;b_9_m,historie[[#This Row],[Oštěp]]=""),0,ROUNDDOWN(a_9_m*(FLOOR(historie[[#This Row],[Oštěp]]*VLOOKUP(historie[[#This Row],[Veteran]],Veteran,10,FALSE),0.01)-b_9_m)^c_9_m,0))</f>
        <v>292</v>
      </c>
      <c r="AU206" s="108">
        <f>IF(OR(historie[[#This Row],[1500m]]*24*60*60&gt;b_10_m,historie[[#This Row],[1500m]]=""),0,ROUNDDOWN(a_10_m*(b_10_m-historie[[#This Row],[1500m]]*VLOOKUP(historie[[#This Row],[Veteran]],Veteran,11,FALSE)*24*60*60)^c_10_m,0))</f>
        <v>119</v>
      </c>
      <c r="AV206" s="107">
        <f t="shared" si="3"/>
        <v>2029</v>
      </c>
      <c r="AW206" s="108">
        <f t="array" ref="AW206">MAX(IF(historie[[Jméno a příjmení]:[Jméno a příjmení]]=A206,historie[[100m_body_v]:[100m_body_v]]))
+MAX(IF(historie[[Jméno a příjmení]:[Jméno a příjmení]]=A206,historie[[dálka_body_v]:[dálka_body_v]]))
+MAX(IF(historie[[Jméno a příjmení]:[Jméno a příjmení]]=A206,historie[[koule_body_v]:[koule_body_v]]))
+MAX(IF(historie[[Jméno a příjmení]:[Jméno a příjmení]]=A206,historie[[výška_body_v]:[výška_body_v]]))
+MAX(IF(historie[[Jméno a příjmení]:[Jméno a příjmení]]=A206,historie[[400m_body_v]:[400m_body_v]]))
+MAX(IF(historie[[Jméno a příjmení]:[Jméno a příjmení]]=A206,historie[[překážky_body_v]:[překážky_body_v]]))
+MAX(IF(historie[[Jméno a příjmení]:[Jméno a příjmení]]=A206,historie[[disk_body_v]:[disk_body_v]]))
+MAX(IF(historie[[Jméno a příjmení]:[Jméno a příjmení]]=A206,historie[[tyčka_body_v]:[tyčka_body_v]]))
+MAX(IF(historie[[Jméno a příjmení]:[Jméno a příjmení]]=A206,historie[[oštěp_body_v]:[oštěp_body_v]]))
+MAX(IF(historie[[Jméno a příjmení]:[Jméno a příjmení]]=A206,historie[[1500m_body_v]:[1500m_body_v]]))</f>
        <v>3461</v>
      </c>
    </row>
    <row r="207" spans="1:49" x14ac:dyDescent="0.2">
      <c r="A207" s="56" t="s">
        <v>121</v>
      </c>
      <c r="B207" s="56"/>
      <c r="C207" s="57">
        <v>15.85</v>
      </c>
      <c r="D207" s="58">
        <v>78</v>
      </c>
      <c r="E207" s="59">
        <v>350</v>
      </c>
      <c r="F207" s="58">
        <v>130</v>
      </c>
      <c r="G207" s="57">
        <v>6.78</v>
      </c>
      <c r="H207" s="58">
        <v>294</v>
      </c>
      <c r="I207" s="59">
        <v>110</v>
      </c>
      <c r="J207" s="58">
        <v>131</v>
      </c>
      <c r="K207" s="57">
        <v>74.8</v>
      </c>
      <c r="L207" s="58">
        <v>52</v>
      </c>
      <c r="M207" s="57"/>
      <c r="N207" s="58">
        <v>0</v>
      </c>
      <c r="O207" s="57">
        <v>11.96</v>
      </c>
      <c r="P207" s="58">
        <v>126</v>
      </c>
      <c r="Q207" s="59">
        <v>130</v>
      </c>
      <c r="R207" s="58">
        <v>27</v>
      </c>
      <c r="S207" s="57">
        <v>20.92</v>
      </c>
      <c r="T207" s="58">
        <v>174</v>
      </c>
      <c r="U207" s="60">
        <v>4.7222222222222223E-3</v>
      </c>
      <c r="V207" s="58">
        <v>103</v>
      </c>
      <c r="W207" s="58">
        <v>1115</v>
      </c>
      <c r="X207" s="83">
        <v>2002</v>
      </c>
      <c r="Y207" s="77" t="str">
        <f>IF(historie[[#This Row],[Ročník]]&lt;&gt;0,historie[[#This Row],[Rok]]-historie[[#This Row],[Ročník]],"")</f>
        <v/>
      </c>
      <c r="Z207" s="80">
        <f>IF(AND(historie[[#This Row],[Ročník]]&lt;&gt;"",FLOOR(historie[[#This Row],[Rok]]-historie[[#This Row],[Ročník]],5)&gt;=35),FLOOR(historie[[#This Row],[Rok]]-historie[[#This Row],[Ročník]],5),0)</f>
        <v>0</v>
      </c>
      <c r="AA207" s="61">
        <f>IF(OR(historie[[#This Row],[100m]]&gt;b_1_m-k_1_m*měření,historie[[#This Row],[100m]]=""),0,ROUNDDOWN(a_1_m*(b_1_m-k_1_m*měření-historie[[#This Row],[100m]])^c_1_m,0))</f>
        <v>82</v>
      </c>
      <c r="AB207" s="61">
        <f>IF(OR(historie[[#This Row],[Dálka]]&lt;b_2_m,historie[[#This Row],[Dálka]]=""),0,ROUNDDOWN(a_2_m*(historie[[#This Row],[Dálka]]-b_2_m)^c_2_m,0))</f>
        <v>130</v>
      </c>
      <c r="AC207" s="61">
        <f>IF(OR(historie[[#This Row],[Koule]]&lt;b_3_m,historie[[#This Row],[Koule]]=""),0,ROUNDDOWN(a_3_m*(historie[[#This Row],[Koule]]-b_3_m)^c_3_m,0))</f>
        <v>294</v>
      </c>
      <c r="AD207" s="61">
        <f>IF(OR(historie[[#This Row],[Výška]]&lt;b_4_m,historie[[#This Row],[Výška]]=""),0,ROUNDDOWN(a_4_m*(historie[[#This Row],[Výška]]-b_4_m)^c_4_m,0))</f>
        <v>131</v>
      </c>
      <c r="AE207" s="61">
        <f>IF(OR(historie[[#This Row],[400m]]&gt;b_5_m-k_5_m*měření,historie[[#This Row],[400m]]=""),0,ROUNDDOWN(a_5_m*(b_5_m-k_5_m*měření-historie[[#This Row],[400m]])^c_5_m,0))</f>
        <v>52</v>
      </c>
      <c r="AF207" s="61">
        <f>IF(OR(historie[[#This Row],[Překážky]]&gt;b_6_m-k_6_m*měření,historie[[#This Row],[Překážky]]=""),0,ROUNDDOWN(a_6_m*(b_6_m-k_6_m*měření-historie[[#This Row],[Překážky]])^c_6_m,0))</f>
        <v>0</v>
      </c>
      <c r="AG207" s="61">
        <f>IF(OR(historie[[#This Row],[Disk]]&lt;b_7_m,historie[[#This Row],[Disk]]=""),0,ROUNDDOWN(a_7_m*(historie[[#This Row],[Disk]]-b_7_m)^c_7_m,0))</f>
        <v>126</v>
      </c>
      <c r="AH207" s="61">
        <f>IF(OR(historie[[#This Row],[Tyčka]]&lt;b_8_m,historie[[#This Row],[Tyčka]]=""),0,ROUNDDOWN(a_8_m*(historie[[#This Row],[Tyčka]]-b_8_m)^c_8_m,0))</f>
        <v>27</v>
      </c>
      <c r="AI207" s="61">
        <f>IF(OR(historie[[#This Row],[Oštěp]]&lt;b_9_m,historie[[#This Row],[Oštěp]]=""),0,ROUNDDOWN(a_9_m*(historie[[#This Row],[Oštěp]]-b_9_m)^c_9_m,0))</f>
        <v>174</v>
      </c>
      <c r="AJ207" s="61">
        <f>IF(OR(historie[[#This Row],[1500m]]*24*60*60&gt;b_10_m,historie[[#This Row],[1500m]]=""),0,ROUNDDOWN(a_10_m*(b_10_m-historie[[#This Row],[1500m]]*24*60*60)^c_10_m,0))</f>
        <v>102</v>
      </c>
      <c r="AK20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1118</v>
      </c>
      <c r="AL20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82</v>
      </c>
      <c r="AM207" s="61">
        <f>IF(OR(historie[[#This Row],[Dálka]]&lt;b_2_m,historie[[#This Row],[Dálka]]=""),0,ROUNDDOWN(a_2_m*(ROUND(historie[[#This Row],[Dálka]]*VLOOKUP(historie[[#This Row],[Veteran]],Veteran,3,FALSE),0)-b_2_m)^c_2_m,0))</f>
        <v>130</v>
      </c>
      <c r="AN207" s="61">
        <f>IF(OR(historie[[#This Row],[Koule]]&lt;b_3_m,historie[[#This Row],[Koule]]=""),0,ROUNDDOWN(a_3_m*(FLOOR(historie[[#This Row],[Koule]]*VLOOKUP(historie[[#This Row],[Veteran]],Veteran,4,FALSE),0.01)-b_3_m)^c_3_m,0))</f>
        <v>294</v>
      </c>
      <c r="AO207" s="61">
        <f>IF(OR(historie[[#This Row],[Výška]]&lt;b_4_m,historie[[#This Row],[Výška]]=""),0,ROUNDDOWN(a_4_m*(ROUND(historie[[#This Row],[Výška]]*VLOOKUP(historie[[#This Row],[Veteran]],Veteran,5,FALSE),0)-b_4_m)^c_4_m,0))</f>
        <v>131</v>
      </c>
      <c r="AP20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52</v>
      </c>
      <c r="AQ20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07" s="61">
        <f>IF(OR(historie[[#This Row],[Disk]]&lt;b_7_m,historie[[#This Row],[Disk]]=""),0,ROUNDDOWN(a_7_m*(FLOOR(historie[[#This Row],[Disk]]*VLOOKUP(historie[[#This Row],[Veteran]],Veteran,8,FALSE),0.01)-b_7_m)^c_7_m,0))</f>
        <v>126</v>
      </c>
      <c r="AS207" s="61">
        <f>IF(OR(historie[[#This Row],[Tyčka]]&lt;b_8_m,historie[[#This Row],[Tyčka]]=""),0,ROUNDDOWN(a_8_m*(ROUND(historie[[#This Row],[Tyčka]]*VLOOKUP(historie[[#This Row],[Veteran]],Veteran,9,FALSE),0)-b_8_m)^c_8_m,0))</f>
        <v>27</v>
      </c>
      <c r="AT207" s="61">
        <f>IF(OR(historie[[#This Row],[Oštěp]]&lt;b_9_m,historie[[#This Row],[Oštěp]]=""),0,ROUNDDOWN(a_9_m*(FLOOR(historie[[#This Row],[Oštěp]]*VLOOKUP(historie[[#This Row],[Veteran]],Veteran,10,FALSE),0.01)-b_9_m)^c_9_m,0))</f>
        <v>174</v>
      </c>
      <c r="AU207" s="61">
        <f>IF(OR(historie[[#This Row],[1500m]]*24*60*60&gt;b_10_m,historie[[#This Row],[1500m]]=""),0,ROUNDDOWN(a_10_m*(b_10_m-historie[[#This Row],[1500m]]*VLOOKUP(historie[[#This Row],[Veteran]],Veteran,11,FALSE)*24*60*60)^c_10_m,0))</f>
        <v>102</v>
      </c>
      <c r="AV207" s="80">
        <f t="shared" si="3"/>
        <v>1118</v>
      </c>
      <c r="AW207" s="62">
        <f t="array" ref="AW207">MAX(IF(historie[[Jméno a příjmení]:[Jméno a příjmení]]=A207,historie[[100m_body_v]:[100m_body_v]]))
+MAX(IF(historie[[Jméno a příjmení]:[Jméno a příjmení]]=A207,historie[[dálka_body_v]:[dálka_body_v]]))
+MAX(IF(historie[[Jméno a příjmení]:[Jméno a příjmení]]=A207,historie[[koule_body_v]:[koule_body_v]]))
+MAX(IF(historie[[Jméno a příjmení]:[Jméno a příjmení]]=A207,historie[[výška_body_v]:[výška_body_v]]))
+MAX(IF(historie[[Jméno a příjmení]:[Jméno a příjmení]]=A207,historie[[400m_body_v]:[400m_body_v]]))
+MAX(IF(historie[[Jméno a příjmení]:[Jméno a příjmení]]=A207,historie[[překážky_body_v]:[překážky_body_v]]))
+MAX(IF(historie[[Jméno a příjmení]:[Jméno a příjmení]]=A207,historie[[disk_body_v]:[disk_body_v]]))
+MAX(IF(historie[[Jméno a příjmení]:[Jméno a příjmení]]=A207,historie[[tyčka_body_v]:[tyčka_body_v]]))
+MAX(IF(historie[[Jméno a příjmení]:[Jméno a příjmení]]=A207,historie[[oštěp_body_v]:[oštěp_body_v]]))
+MAX(IF(historie[[Jméno a příjmení]:[Jméno a příjmení]]=A207,historie[[1500m_body_v]:[1500m_body_v]]))</f>
        <v>1201</v>
      </c>
    </row>
    <row r="208" spans="1:49" x14ac:dyDescent="0.2">
      <c r="A208" s="56" t="s">
        <v>121</v>
      </c>
      <c r="B208" s="56"/>
      <c r="C208" s="57">
        <v>16.2</v>
      </c>
      <c r="D208" s="58">
        <v>56</v>
      </c>
      <c r="E208" s="59">
        <v>370</v>
      </c>
      <c r="F208" s="58">
        <v>159</v>
      </c>
      <c r="G208" s="57">
        <v>6.29</v>
      </c>
      <c r="H208" s="58">
        <v>266</v>
      </c>
      <c r="I208" s="59">
        <v>105</v>
      </c>
      <c r="J208" s="58">
        <v>105</v>
      </c>
      <c r="K208" s="57">
        <v>77</v>
      </c>
      <c r="L208" s="58">
        <v>26</v>
      </c>
      <c r="M208" s="57">
        <v>34.4</v>
      </c>
      <c r="N208" s="58">
        <v>1</v>
      </c>
      <c r="O208" s="57">
        <v>13.24</v>
      </c>
      <c r="P208" s="58">
        <v>148</v>
      </c>
      <c r="Q208" s="59"/>
      <c r="R208" s="58">
        <v>0</v>
      </c>
      <c r="S208" s="57">
        <v>23.28</v>
      </c>
      <c r="T208" s="58">
        <v>206</v>
      </c>
      <c r="U208" s="60"/>
      <c r="V208" s="58">
        <v>0</v>
      </c>
      <c r="W208" s="58">
        <v>967</v>
      </c>
      <c r="X208" s="83">
        <v>2001</v>
      </c>
      <c r="Y208" s="77" t="str">
        <f>IF(historie[[#This Row],[Ročník]]&lt;&gt;0,historie[[#This Row],[Rok]]-historie[[#This Row],[Ročník]],"")</f>
        <v/>
      </c>
      <c r="Z208" s="80">
        <f>IF(AND(historie[[#This Row],[Ročník]]&lt;&gt;"",FLOOR(historie[[#This Row],[Rok]]-historie[[#This Row],[Ročník]],5)&gt;=35),FLOOR(historie[[#This Row],[Rok]]-historie[[#This Row],[Ročník]],5),0)</f>
        <v>0</v>
      </c>
      <c r="AA208" s="61">
        <f>IF(OR(historie[[#This Row],[100m]]&gt;b_1_m-k_1_m*měření,historie[[#This Row],[100m]]=""),0,ROUNDDOWN(a_1_m*(b_1_m-k_1_m*měření-historie[[#This Row],[100m]])^c_1_m,0))</f>
        <v>56</v>
      </c>
      <c r="AB208" s="61">
        <f>IF(OR(historie[[#This Row],[Dálka]]&lt;b_2_m,historie[[#This Row],[Dálka]]=""),0,ROUNDDOWN(a_2_m*(historie[[#This Row],[Dálka]]-b_2_m)^c_2_m,0))</f>
        <v>159</v>
      </c>
      <c r="AC208" s="61">
        <f>IF(OR(historie[[#This Row],[Koule]]&lt;b_3_m,historie[[#This Row],[Koule]]=""),0,ROUNDDOWN(a_3_m*(historie[[#This Row],[Koule]]-b_3_m)^c_3_m,0))</f>
        <v>266</v>
      </c>
      <c r="AD208" s="61">
        <f>IF(OR(historie[[#This Row],[Výška]]&lt;b_4_m,historie[[#This Row],[Výška]]=""),0,ROUNDDOWN(a_4_m*(historie[[#This Row],[Výška]]-b_4_m)^c_4_m,0))</f>
        <v>105</v>
      </c>
      <c r="AE208" s="61">
        <f>IF(OR(historie[[#This Row],[400m]]&gt;b_5_m-k_5_m*měření,historie[[#This Row],[400m]]=""),0,ROUNDDOWN(a_5_m*(b_5_m-k_5_m*měření-historie[[#This Row],[400m]])^c_5_m,0))</f>
        <v>26</v>
      </c>
      <c r="AF208" s="61">
        <f>IF(OR(historie[[#This Row],[Překážky]]&gt;b_6_m-k_6_m*měření,historie[[#This Row],[Překážky]]=""),0,ROUNDDOWN(a_6_m*(b_6_m-k_6_m*měření-historie[[#This Row],[Překážky]])^c_6_m,0))</f>
        <v>0</v>
      </c>
      <c r="AG208" s="61">
        <f>IF(OR(historie[[#This Row],[Disk]]&lt;b_7_m,historie[[#This Row],[Disk]]=""),0,ROUNDDOWN(a_7_m*(historie[[#This Row],[Disk]]-b_7_m)^c_7_m,0))</f>
        <v>148</v>
      </c>
      <c r="AH208" s="61">
        <f>IF(OR(historie[[#This Row],[Tyčka]]&lt;b_8_m,historie[[#This Row],[Tyčka]]=""),0,ROUNDDOWN(a_8_m*(historie[[#This Row],[Tyčka]]-b_8_m)^c_8_m,0))</f>
        <v>0</v>
      </c>
      <c r="AI208" s="61">
        <f>IF(OR(historie[[#This Row],[Oštěp]]&lt;b_9_m,historie[[#This Row],[Oštěp]]=""),0,ROUNDDOWN(a_9_m*(historie[[#This Row],[Oštěp]]-b_9_m)^c_9_m,0))</f>
        <v>206</v>
      </c>
      <c r="AJ208" s="61">
        <f>IF(OR(historie[[#This Row],[1500m]]*24*60*60&gt;b_10_m,historie[[#This Row],[1500m]]=""),0,ROUNDDOWN(a_10_m*(b_10_m-historie[[#This Row],[1500m]]*24*60*60)^c_10_m,0))</f>
        <v>0</v>
      </c>
      <c r="AK20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966</v>
      </c>
      <c r="AL20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56</v>
      </c>
      <c r="AM208" s="61">
        <f>IF(OR(historie[[#This Row],[Dálka]]&lt;b_2_m,historie[[#This Row],[Dálka]]=""),0,ROUNDDOWN(a_2_m*(ROUND(historie[[#This Row],[Dálka]]*VLOOKUP(historie[[#This Row],[Veteran]],Veteran,3,FALSE),0)-b_2_m)^c_2_m,0))</f>
        <v>159</v>
      </c>
      <c r="AN208" s="61">
        <f>IF(OR(historie[[#This Row],[Koule]]&lt;b_3_m,historie[[#This Row],[Koule]]=""),0,ROUNDDOWN(a_3_m*(FLOOR(historie[[#This Row],[Koule]]*VLOOKUP(historie[[#This Row],[Veteran]],Veteran,4,FALSE),0.01)-b_3_m)^c_3_m,0))</f>
        <v>266</v>
      </c>
      <c r="AO208" s="61">
        <f>IF(OR(historie[[#This Row],[Výška]]&lt;b_4_m,historie[[#This Row],[Výška]]=""),0,ROUNDDOWN(a_4_m*(ROUND(historie[[#This Row],[Výška]]*VLOOKUP(historie[[#This Row],[Veteran]],Veteran,5,FALSE),0)-b_4_m)^c_4_m,0))</f>
        <v>105</v>
      </c>
      <c r="AP20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26</v>
      </c>
      <c r="AQ20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08" s="61">
        <f>IF(OR(historie[[#This Row],[Disk]]&lt;b_7_m,historie[[#This Row],[Disk]]=""),0,ROUNDDOWN(a_7_m*(FLOOR(historie[[#This Row],[Disk]]*VLOOKUP(historie[[#This Row],[Veteran]],Veteran,8,FALSE),0.01)-b_7_m)^c_7_m,0))</f>
        <v>148</v>
      </c>
      <c r="AS208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08" s="61">
        <f>IF(OR(historie[[#This Row],[Oštěp]]&lt;b_9_m,historie[[#This Row],[Oštěp]]=""),0,ROUNDDOWN(a_9_m*(FLOOR(historie[[#This Row],[Oštěp]]*VLOOKUP(historie[[#This Row],[Veteran]],Veteran,10,FALSE),0.01)-b_9_m)^c_9_m,0))</f>
        <v>206</v>
      </c>
      <c r="AU208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08" s="80">
        <f t="shared" si="3"/>
        <v>966</v>
      </c>
      <c r="AW208" s="62">
        <f t="array" ref="AW208">MAX(IF(historie[[Jméno a příjmení]:[Jméno a příjmení]]=A208,historie[[100m_body_v]:[100m_body_v]]))
+MAX(IF(historie[[Jméno a příjmení]:[Jméno a příjmení]]=A208,historie[[dálka_body_v]:[dálka_body_v]]))
+MAX(IF(historie[[Jméno a příjmení]:[Jméno a příjmení]]=A208,historie[[koule_body_v]:[koule_body_v]]))
+MAX(IF(historie[[Jméno a příjmení]:[Jméno a příjmení]]=A208,historie[[výška_body_v]:[výška_body_v]]))
+MAX(IF(historie[[Jméno a příjmení]:[Jméno a příjmení]]=A208,historie[[400m_body_v]:[400m_body_v]]))
+MAX(IF(historie[[Jméno a příjmení]:[Jméno a příjmení]]=A208,historie[[překážky_body_v]:[překážky_body_v]]))
+MAX(IF(historie[[Jméno a příjmení]:[Jméno a příjmení]]=A208,historie[[disk_body_v]:[disk_body_v]]))
+MAX(IF(historie[[Jméno a příjmení]:[Jméno a příjmení]]=A208,historie[[tyčka_body_v]:[tyčka_body_v]]))
+MAX(IF(historie[[Jméno a příjmení]:[Jméno a příjmení]]=A208,historie[[oštěp_body_v]:[oštěp_body_v]]))
+MAX(IF(historie[[Jméno a příjmení]:[Jméno a příjmení]]=A208,historie[[1500m_body_v]:[1500m_body_v]]))</f>
        <v>1201</v>
      </c>
    </row>
    <row r="209" spans="1:49" x14ac:dyDescent="0.2">
      <c r="A209" s="56" t="s">
        <v>106</v>
      </c>
      <c r="B209" s="56">
        <v>1975</v>
      </c>
      <c r="C209" s="57">
        <v>14.71</v>
      </c>
      <c r="D209" s="58">
        <v>219</v>
      </c>
      <c r="E209" s="59">
        <v>437</v>
      </c>
      <c r="F209" s="58">
        <v>267</v>
      </c>
      <c r="G209" s="57">
        <v>7.2</v>
      </c>
      <c r="H209" s="58">
        <v>319</v>
      </c>
      <c r="I209" s="59">
        <v>135</v>
      </c>
      <c r="J209" s="58">
        <v>283</v>
      </c>
      <c r="K209" s="57">
        <v>64.400000000000006</v>
      </c>
      <c r="L209" s="58">
        <v>276</v>
      </c>
      <c r="M209" s="57">
        <v>25.9</v>
      </c>
      <c r="N209" s="58">
        <v>36</v>
      </c>
      <c r="O209" s="57">
        <v>15.96</v>
      </c>
      <c r="P209" s="58">
        <v>197</v>
      </c>
      <c r="Q209" s="59"/>
      <c r="R209" s="58">
        <v>0</v>
      </c>
      <c r="S209" s="57">
        <v>20.94</v>
      </c>
      <c r="T209" s="58">
        <v>174</v>
      </c>
      <c r="U209" s="60">
        <v>3.5879629629629629E-3</v>
      </c>
      <c r="V209" s="58">
        <v>501</v>
      </c>
      <c r="W209" s="58">
        <v>2272</v>
      </c>
      <c r="X209" s="83">
        <v>1997</v>
      </c>
      <c r="Y209" s="77">
        <f>IF(historie[[#This Row],[Ročník]]&lt;&gt;0,historie[[#This Row],[Rok]]-historie[[#This Row],[Ročník]],"")</f>
        <v>22</v>
      </c>
      <c r="Z209" s="80">
        <f>IF(AND(historie[[#This Row],[Ročník]]&lt;&gt;"",FLOOR(historie[[#This Row],[Rok]]-historie[[#This Row],[Ročník]],5)&gt;=35),FLOOR(historie[[#This Row],[Rok]]-historie[[#This Row],[Ročník]],5),0)</f>
        <v>0</v>
      </c>
      <c r="AA209" s="61">
        <f>IF(OR(historie[[#This Row],[100m]]&gt;b_1_m-k_1_m*měření,historie[[#This Row],[100m]]=""),0,ROUNDDOWN(a_1_m*(b_1_m-k_1_m*měření-historie[[#This Row],[100m]])^c_1_m,0))</f>
        <v>191</v>
      </c>
      <c r="AB209" s="61">
        <f>IF(OR(historie[[#This Row],[Dálka]]&lt;b_2_m,historie[[#This Row],[Dálka]]=""),0,ROUNDDOWN(a_2_m*(historie[[#This Row],[Dálka]]-b_2_m)^c_2_m,0))</f>
        <v>267</v>
      </c>
      <c r="AC209" s="61">
        <f>IF(OR(historie[[#This Row],[Koule]]&lt;b_3_m,historie[[#This Row],[Koule]]=""),0,ROUNDDOWN(a_3_m*(historie[[#This Row],[Koule]]-b_3_m)^c_3_m,0))</f>
        <v>319</v>
      </c>
      <c r="AD209" s="61">
        <f>IF(OR(historie[[#This Row],[Výška]]&lt;b_4_m,historie[[#This Row],[Výška]]=""),0,ROUNDDOWN(a_4_m*(historie[[#This Row],[Výška]]-b_4_m)^c_4_m,0))</f>
        <v>283</v>
      </c>
      <c r="AE209" s="61">
        <f>IF(OR(historie[[#This Row],[400m]]&gt;b_5_m-k_5_m*měření,historie[[#This Row],[400m]]=""),0,ROUNDDOWN(a_5_m*(b_5_m-k_5_m*měření-historie[[#This Row],[400m]])^c_5_m,0))</f>
        <v>272</v>
      </c>
      <c r="AF209" s="61">
        <f>IF(OR(historie[[#This Row],[Překážky]]&gt;b_6_m-k_6_m*měření,historie[[#This Row],[Překážky]]=""),0,ROUNDDOWN(a_6_m*(b_6_m-k_6_m*měření-historie[[#This Row],[Překážky]])^c_6_m,0))</f>
        <v>29</v>
      </c>
      <c r="AG209" s="61">
        <f>IF(OR(historie[[#This Row],[Disk]]&lt;b_7_m,historie[[#This Row],[Disk]]=""),0,ROUNDDOWN(a_7_m*(historie[[#This Row],[Disk]]-b_7_m)^c_7_m,0))</f>
        <v>197</v>
      </c>
      <c r="AH209" s="61">
        <f>IF(OR(historie[[#This Row],[Tyčka]]&lt;b_8_m,historie[[#This Row],[Tyčka]]=""),0,ROUNDDOWN(a_8_m*(historie[[#This Row],[Tyčka]]-b_8_m)^c_8_m,0))</f>
        <v>0</v>
      </c>
      <c r="AI209" s="61">
        <f>IF(OR(historie[[#This Row],[Oštěp]]&lt;b_9_m,historie[[#This Row],[Oštěp]]=""),0,ROUNDDOWN(a_9_m*(historie[[#This Row],[Oštěp]]-b_9_m)^c_9_m,0))</f>
        <v>174</v>
      </c>
      <c r="AJ209" s="61">
        <f>IF(OR(historie[[#This Row],[1500m]]*24*60*60&gt;b_10_m,historie[[#This Row],[1500m]]=""),0,ROUNDDOWN(a_10_m*(b_10_m-historie[[#This Row],[1500m]]*24*60*60)^c_10_m,0))</f>
        <v>504</v>
      </c>
      <c r="AK20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2236</v>
      </c>
      <c r="AL20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191</v>
      </c>
      <c r="AM209" s="61">
        <f>IF(OR(historie[[#This Row],[Dálka]]&lt;b_2_m,historie[[#This Row],[Dálka]]=""),0,ROUNDDOWN(a_2_m*(ROUND(historie[[#This Row],[Dálka]]*VLOOKUP(historie[[#This Row],[Veteran]],Veteran,3,FALSE),0)-b_2_m)^c_2_m,0))</f>
        <v>267</v>
      </c>
      <c r="AN209" s="61">
        <f>IF(OR(historie[[#This Row],[Koule]]&lt;b_3_m,historie[[#This Row],[Koule]]=""),0,ROUNDDOWN(a_3_m*(FLOOR(historie[[#This Row],[Koule]]*VLOOKUP(historie[[#This Row],[Veteran]],Veteran,4,FALSE),0.01)-b_3_m)^c_3_m,0))</f>
        <v>319</v>
      </c>
      <c r="AO209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20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272</v>
      </c>
      <c r="AQ20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29</v>
      </c>
      <c r="AR209" s="61">
        <f>IF(OR(historie[[#This Row],[Disk]]&lt;b_7_m,historie[[#This Row],[Disk]]=""),0,ROUNDDOWN(a_7_m*(FLOOR(historie[[#This Row],[Disk]]*VLOOKUP(historie[[#This Row],[Veteran]],Veteran,8,FALSE),0.01)-b_7_m)^c_7_m,0))</f>
        <v>197</v>
      </c>
      <c r="AS20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09" s="61">
        <f>IF(OR(historie[[#This Row],[Oštěp]]&lt;b_9_m,historie[[#This Row],[Oštěp]]=""),0,ROUNDDOWN(a_9_m*(FLOOR(historie[[#This Row],[Oštěp]]*VLOOKUP(historie[[#This Row],[Veteran]],Veteran,10,FALSE),0.01)-b_9_m)^c_9_m,0))</f>
        <v>174</v>
      </c>
      <c r="AU209" s="61">
        <f>IF(OR(historie[[#This Row],[1500m]]*24*60*60&gt;b_10_m,historie[[#This Row],[1500m]]=""),0,ROUNDDOWN(a_10_m*(b_10_m-historie[[#This Row],[1500m]]*VLOOKUP(historie[[#This Row],[Veteran]],Veteran,11,FALSE)*24*60*60)^c_10_m,0))</f>
        <v>504</v>
      </c>
      <c r="AV209" s="80">
        <f t="shared" si="3"/>
        <v>2236</v>
      </c>
      <c r="AW209" s="62">
        <f t="array" ref="AW209">MAX(IF(historie[[Jméno a příjmení]:[Jméno a příjmení]]=A209,historie[[100m_body_v]:[100m_body_v]]))
+MAX(IF(historie[[Jméno a příjmení]:[Jméno a příjmení]]=A209,historie[[dálka_body_v]:[dálka_body_v]]))
+MAX(IF(historie[[Jméno a příjmení]:[Jméno a příjmení]]=A209,historie[[koule_body_v]:[koule_body_v]]))
+MAX(IF(historie[[Jméno a příjmení]:[Jméno a příjmení]]=A209,historie[[výška_body_v]:[výška_body_v]]))
+MAX(IF(historie[[Jméno a příjmení]:[Jméno a příjmení]]=A209,historie[[400m_body_v]:[400m_body_v]]))
+MAX(IF(historie[[Jméno a příjmení]:[Jméno a příjmení]]=A209,historie[[překážky_body_v]:[překážky_body_v]]))
+MAX(IF(historie[[Jméno a příjmení]:[Jméno a příjmení]]=A209,historie[[disk_body_v]:[disk_body_v]]))
+MAX(IF(historie[[Jméno a příjmení]:[Jméno a příjmení]]=A209,historie[[tyčka_body_v]:[tyčka_body_v]]))
+MAX(IF(historie[[Jméno a příjmení]:[Jméno a příjmení]]=A209,historie[[oštěp_body_v]:[oštěp_body_v]]))
+MAX(IF(historie[[Jméno a příjmení]:[Jméno a příjmení]]=A209,historie[[1500m_body_v]:[1500m_body_v]]))</f>
        <v>2236</v>
      </c>
    </row>
    <row r="210" spans="1:49" x14ac:dyDescent="0.2">
      <c r="A210" s="56" t="s">
        <v>163</v>
      </c>
      <c r="B210" s="56">
        <v>1982</v>
      </c>
      <c r="C210" s="57">
        <v>14.23</v>
      </c>
      <c r="D210" s="58">
        <v>249</v>
      </c>
      <c r="E210" s="59">
        <v>372</v>
      </c>
      <c r="F210" s="58">
        <v>162</v>
      </c>
      <c r="G210" s="57">
        <v>9.15</v>
      </c>
      <c r="H210" s="58">
        <v>435</v>
      </c>
      <c r="I210" s="59">
        <v>140</v>
      </c>
      <c r="J210" s="58">
        <v>317</v>
      </c>
      <c r="K210" s="57">
        <v>65.78</v>
      </c>
      <c r="L210" s="58">
        <v>234</v>
      </c>
      <c r="M210" s="57">
        <v>23.69</v>
      </c>
      <c r="N210" s="58">
        <v>106</v>
      </c>
      <c r="O210" s="57">
        <v>23.4</v>
      </c>
      <c r="P210" s="58">
        <v>336</v>
      </c>
      <c r="Q210" s="59">
        <v>170</v>
      </c>
      <c r="R210" s="58">
        <v>86</v>
      </c>
      <c r="S210" s="57">
        <v>30.8</v>
      </c>
      <c r="T210" s="58">
        <v>310</v>
      </c>
      <c r="U210" s="60">
        <v>3.9892361111111109E-3</v>
      </c>
      <c r="V210" s="58">
        <v>330</v>
      </c>
      <c r="W210" s="58">
        <v>2565</v>
      </c>
      <c r="X210" s="83">
        <v>2013</v>
      </c>
      <c r="Y210" s="77">
        <f>IF(historie[[#This Row],[Ročník]]&lt;&gt;0,historie[[#This Row],[Rok]]-historie[[#This Row],[Ročník]],"")</f>
        <v>31</v>
      </c>
      <c r="Z210" s="80">
        <f>IF(AND(historie[[#This Row],[Ročník]]&lt;&gt;"",FLOOR(historie[[#This Row],[Rok]]-historie[[#This Row],[Ročník]],5)&gt;=35),FLOOR(historie[[#This Row],[Rok]]-historie[[#This Row],[Ročník]],5),0)</f>
        <v>0</v>
      </c>
      <c r="AA210" s="61">
        <f>IF(OR(historie[[#This Row],[100m]]&gt;b_1_m-k_1_m*měření,historie[[#This Row],[100m]]=""),0,ROUNDDOWN(a_1_m*(b_1_m-k_1_m*měření-historie[[#This Row],[100m]])^c_1_m,0))</f>
        <v>249</v>
      </c>
      <c r="AB210" s="61">
        <f>IF(OR(historie[[#This Row],[Dálka]]&lt;b_2_m,historie[[#This Row],[Dálka]]=""),0,ROUNDDOWN(a_2_m*(historie[[#This Row],[Dálka]]-b_2_m)^c_2_m,0))</f>
        <v>162</v>
      </c>
      <c r="AC210" s="61">
        <f>IF(OR(historie[[#This Row],[Koule]]&lt;b_3_m,historie[[#This Row],[Koule]]=""),0,ROUNDDOWN(a_3_m*(historie[[#This Row],[Koule]]-b_3_m)^c_3_m,0))</f>
        <v>435</v>
      </c>
      <c r="AD210" s="61">
        <f>IF(OR(historie[[#This Row],[Výška]]&lt;b_4_m,historie[[#This Row],[Výška]]=""),0,ROUNDDOWN(a_4_m*(historie[[#This Row],[Výška]]-b_4_m)^c_4_m,0))</f>
        <v>317</v>
      </c>
      <c r="AE210" s="61">
        <f>IF(OR(historie[[#This Row],[400m]]&gt;b_5_m-k_5_m*měření,historie[[#This Row],[400m]]=""),0,ROUNDDOWN(a_5_m*(b_5_m-k_5_m*měření-historie[[#This Row],[400m]])^c_5_m,0))</f>
        <v>234</v>
      </c>
      <c r="AF210" s="61">
        <f>IF(OR(historie[[#This Row],[Překážky]]&gt;b_6_m-k_6_m*měření,historie[[#This Row],[Překážky]]=""),0,ROUNDDOWN(a_6_m*(b_6_m-k_6_m*měření-historie[[#This Row],[Překážky]])^c_6_m,0))</f>
        <v>106</v>
      </c>
      <c r="AG210" s="61">
        <f>IF(OR(historie[[#This Row],[Disk]]&lt;b_7_m,historie[[#This Row],[Disk]]=""),0,ROUNDDOWN(a_7_m*(historie[[#This Row],[Disk]]-b_7_m)^c_7_m,0))</f>
        <v>336</v>
      </c>
      <c r="AH210" s="61">
        <f>IF(OR(historie[[#This Row],[Tyčka]]&lt;b_8_m,historie[[#This Row],[Tyčka]]=""),0,ROUNDDOWN(a_8_m*(historie[[#This Row],[Tyčka]]-b_8_m)^c_8_m,0))</f>
        <v>86</v>
      </c>
      <c r="AI210" s="61">
        <f>IF(OR(historie[[#This Row],[Oštěp]]&lt;b_9_m,historie[[#This Row],[Oštěp]]=""),0,ROUNDDOWN(a_9_m*(historie[[#This Row],[Oštěp]]-b_9_m)^c_9_m,0))</f>
        <v>310</v>
      </c>
      <c r="AJ210" s="61">
        <f>IF(OR(historie[[#This Row],[1500m]]*24*60*60&gt;b_10_m,historie[[#This Row],[1500m]]=""),0,ROUNDDOWN(a_10_m*(b_10_m-historie[[#This Row],[1500m]]*24*60*60)^c_10_m,0))</f>
        <v>330</v>
      </c>
      <c r="AK21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2565</v>
      </c>
      <c r="AL21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249</v>
      </c>
      <c r="AM210" s="61">
        <f>IF(OR(historie[[#This Row],[Dálka]]&lt;b_2_m,historie[[#This Row],[Dálka]]=""),0,ROUNDDOWN(a_2_m*(ROUND(historie[[#This Row],[Dálka]]*VLOOKUP(historie[[#This Row],[Veteran]],Veteran,3,FALSE),0)-b_2_m)^c_2_m,0))</f>
        <v>162</v>
      </c>
      <c r="AN210" s="61">
        <f>IF(OR(historie[[#This Row],[Koule]]&lt;b_3_m,historie[[#This Row],[Koule]]=""),0,ROUNDDOWN(a_3_m*(FLOOR(historie[[#This Row],[Koule]]*VLOOKUP(historie[[#This Row],[Veteran]],Veteran,4,FALSE),0.01)-b_3_m)^c_3_m,0))</f>
        <v>435</v>
      </c>
      <c r="AO210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21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234</v>
      </c>
      <c r="AQ21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106</v>
      </c>
      <c r="AR210" s="61">
        <f>IF(OR(historie[[#This Row],[Disk]]&lt;b_7_m,historie[[#This Row],[Disk]]=""),0,ROUNDDOWN(a_7_m*(FLOOR(historie[[#This Row],[Disk]]*VLOOKUP(historie[[#This Row],[Veteran]],Veteran,8,FALSE),0.01)-b_7_m)^c_7_m,0))</f>
        <v>336</v>
      </c>
      <c r="AS210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210" s="61">
        <f>IF(OR(historie[[#This Row],[Oštěp]]&lt;b_9_m,historie[[#This Row],[Oštěp]]=""),0,ROUNDDOWN(a_9_m*(FLOOR(historie[[#This Row],[Oštěp]]*VLOOKUP(historie[[#This Row],[Veteran]],Veteran,10,FALSE),0.01)-b_9_m)^c_9_m,0))</f>
        <v>310</v>
      </c>
      <c r="AU210" s="61">
        <f>IF(OR(historie[[#This Row],[1500m]]*24*60*60&gt;b_10_m,historie[[#This Row],[1500m]]=""),0,ROUNDDOWN(a_10_m*(b_10_m-historie[[#This Row],[1500m]]*VLOOKUP(historie[[#This Row],[Veteran]],Veteran,11,FALSE)*24*60*60)^c_10_m,0))</f>
        <v>330</v>
      </c>
      <c r="AV210" s="80">
        <f t="shared" si="3"/>
        <v>2565</v>
      </c>
      <c r="AW210" s="62">
        <f t="array" ref="AW210">MAX(IF(historie[[Jméno a příjmení]:[Jméno a příjmení]]=A210,historie[[100m_body_v]:[100m_body_v]]))
+MAX(IF(historie[[Jméno a příjmení]:[Jméno a příjmení]]=A210,historie[[dálka_body_v]:[dálka_body_v]]))
+MAX(IF(historie[[Jméno a příjmení]:[Jméno a příjmení]]=A210,historie[[koule_body_v]:[koule_body_v]]))
+MAX(IF(historie[[Jméno a příjmení]:[Jméno a příjmení]]=A210,historie[[výška_body_v]:[výška_body_v]]))
+MAX(IF(historie[[Jméno a příjmení]:[Jméno a příjmení]]=A210,historie[[400m_body_v]:[400m_body_v]]))
+MAX(IF(historie[[Jméno a příjmení]:[Jméno a příjmení]]=A210,historie[[překážky_body_v]:[překážky_body_v]]))
+MAX(IF(historie[[Jméno a příjmení]:[Jméno a příjmení]]=A210,historie[[disk_body_v]:[disk_body_v]]))
+MAX(IF(historie[[Jméno a příjmení]:[Jméno a příjmení]]=A210,historie[[tyčka_body_v]:[tyčka_body_v]]))
+MAX(IF(historie[[Jméno a příjmení]:[Jméno a příjmení]]=A210,historie[[oštěp_body_v]:[oštěp_body_v]]))
+MAX(IF(historie[[Jméno a příjmení]:[Jméno a příjmení]]=A210,historie[[1500m_body_v]:[1500m_body_v]]))</f>
        <v>2565</v>
      </c>
    </row>
    <row r="211" spans="1:49" x14ac:dyDescent="0.2">
      <c r="A211" s="56" t="s">
        <v>105</v>
      </c>
      <c r="B211" s="56">
        <v>1975</v>
      </c>
      <c r="C211" s="57">
        <v>13.45</v>
      </c>
      <c r="D211" s="58">
        <v>394</v>
      </c>
      <c r="E211" s="59">
        <v>437</v>
      </c>
      <c r="F211" s="58">
        <v>267</v>
      </c>
      <c r="G211" s="57">
        <v>6.8</v>
      </c>
      <c r="H211" s="58">
        <v>296</v>
      </c>
      <c r="I211" s="59">
        <v>140</v>
      </c>
      <c r="J211" s="58">
        <v>317</v>
      </c>
      <c r="K211" s="57">
        <v>66.900000000000006</v>
      </c>
      <c r="L211" s="58">
        <v>209</v>
      </c>
      <c r="M211" s="57">
        <v>22.05</v>
      </c>
      <c r="N211" s="58">
        <v>206</v>
      </c>
      <c r="O211" s="57">
        <v>15.58</v>
      </c>
      <c r="P211" s="58">
        <v>190</v>
      </c>
      <c r="Q211" s="59"/>
      <c r="R211" s="58">
        <v>0</v>
      </c>
      <c r="S211" s="57">
        <v>21.49</v>
      </c>
      <c r="T211" s="58">
        <v>181</v>
      </c>
      <c r="U211" s="60"/>
      <c r="V211" s="58">
        <v>0</v>
      </c>
      <c r="W211" s="58">
        <v>2060</v>
      </c>
      <c r="X211" s="83">
        <v>1997</v>
      </c>
      <c r="Y211" s="77">
        <f>IF(historie[[#This Row],[Ročník]]&lt;&gt;0,historie[[#This Row],[Rok]]-historie[[#This Row],[Ročník]],"")</f>
        <v>22</v>
      </c>
      <c r="Z211" s="80">
        <f>IF(AND(historie[[#This Row],[Ročník]]&lt;&gt;"",FLOOR(historie[[#This Row],[Rok]]-historie[[#This Row],[Ročník]],5)&gt;=35),FLOOR(historie[[#This Row],[Rok]]-historie[[#This Row],[Ročník]],5),0)</f>
        <v>0</v>
      </c>
      <c r="AA211" s="61">
        <f>IF(OR(historie[[#This Row],[100m]]&gt;b_1_m-k_1_m*měření,historie[[#This Row],[100m]]=""),0,ROUNDDOWN(a_1_m*(b_1_m-k_1_m*měření-historie[[#This Row],[100m]])^c_1_m,0))</f>
        <v>357</v>
      </c>
      <c r="AB211" s="61">
        <f>IF(OR(historie[[#This Row],[Dálka]]&lt;b_2_m,historie[[#This Row],[Dálka]]=""),0,ROUNDDOWN(a_2_m*(historie[[#This Row],[Dálka]]-b_2_m)^c_2_m,0))</f>
        <v>267</v>
      </c>
      <c r="AC211" s="61">
        <f>IF(OR(historie[[#This Row],[Koule]]&lt;b_3_m,historie[[#This Row],[Koule]]=""),0,ROUNDDOWN(a_3_m*(historie[[#This Row],[Koule]]-b_3_m)^c_3_m,0))</f>
        <v>296</v>
      </c>
      <c r="AD211" s="61">
        <f>IF(OR(historie[[#This Row],[Výška]]&lt;b_4_m,historie[[#This Row],[Výška]]=""),0,ROUNDDOWN(a_4_m*(historie[[#This Row],[Výška]]-b_4_m)^c_4_m,0))</f>
        <v>317</v>
      </c>
      <c r="AE211" s="61">
        <f>IF(OR(historie[[#This Row],[400m]]&gt;b_5_m-k_5_m*měření,historie[[#This Row],[400m]]=""),0,ROUNDDOWN(a_5_m*(b_5_m-k_5_m*měření-historie[[#This Row],[400m]])^c_5_m,0))</f>
        <v>205</v>
      </c>
      <c r="AF211" s="61">
        <f>IF(OR(historie[[#This Row],[Překážky]]&gt;b_6_m-k_6_m*měření,historie[[#This Row],[Překážky]]=""),0,ROUNDDOWN(a_6_m*(b_6_m-k_6_m*měření-historie[[#This Row],[Překážky]])^c_6_m,0))</f>
        <v>191</v>
      </c>
      <c r="AG211" s="61">
        <f>IF(OR(historie[[#This Row],[Disk]]&lt;b_7_m,historie[[#This Row],[Disk]]=""),0,ROUNDDOWN(a_7_m*(historie[[#This Row],[Disk]]-b_7_m)^c_7_m,0))</f>
        <v>190</v>
      </c>
      <c r="AH211" s="61">
        <f>IF(OR(historie[[#This Row],[Tyčka]]&lt;b_8_m,historie[[#This Row],[Tyčka]]=""),0,ROUNDDOWN(a_8_m*(historie[[#This Row],[Tyčka]]-b_8_m)^c_8_m,0))</f>
        <v>0</v>
      </c>
      <c r="AI211" s="61">
        <f>IF(OR(historie[[#This Row],[Oštěp]]&lt;b_9_m,historie[[#This Row],[Oštěp]]=""),0,ROUNDDOWN(a_9_m*(historie[[#This Row],[Oštěp]]-b_9_m)^c_9_m,0))</f>
        <v>181</v>
      </c>
      <c r="AJ211" s="61">
        <f>IF(OR(historie[[#This Row],[1500m]]*24*60*60&gt;b_10_m,historie[[#This Row],[1500m]]=""),0,ROUNDDOWN(a_10_m*(b_10_m-historie[[#This Row],[1500m]]*24*60*60)^c_10_m,0))</f>
        <v>0</v>
      </c>
      <c r="AK21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2004</v>
      </c>
      <c r="AL21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357</v>
      </c>
      <c r="AM211" s="61">
        <f>IF(OR(historie[[#This Row],[Dálka]]&lt;b_2_m,historie[[#This Row],[Dálka]]=""),0,ROUNDDOWN(a_2_m*(ROUND(historie[[#This Row],[Dálka]]*VLOOKUP(historie[[#This Row],[Veteran]],Veteran,3,FALSE),0)-b_2_m)^c_2_m,0))</f>
        <v>267</v>
      </c>
      <c r="AN211" s="61">
        <f>IF(OR(historie[[#This Row],[Koule]]&lt;b_3_m,historie[[#This Row],[Koule]]=""),0,ROUNDDOWN(a_3_m*(FLOOR(historie[[#This Row],[Koule]]*VLOOKUP(historie[[#This Row],[Veteran]],Veteran,4,FALSE),0.01)-b_3_m)^c_3_m,0))</f>
        <v>296</v>
      </c>
      <c r="AO211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21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205</v>
      </c>
      <c r="AQ21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191</v>
      </c>
      <c r="AR211" s="61">
        <f>IF(OR(historie[[#This Row],[Disk]]&lt;b_7_m,historie[[#This Row],[Disk]]=""),0,ROUNDDOWN(a_7_m*(FLOOR(historie[[#This Row],[Disk]]*VLOOKUP(historie[[#This Row],[Veteran]],Veteran,8,FALSE),0.01)-b_7_m)^c_7_m,0))</f>
        <v>190</v>
      </c>
      <c r="AS21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11" s="61">
        <f>IF(OR(historie[[#This Row],[Oštěp]]&lt;b_9_m,historie[[#This Row],[Oštěp]]=""),0,ROUNDDOWN(a_9_m*(FLOOR(historie[[#This Row],[Oštěp]]*VLOOKUP(historie[[#This Row],[Veteran]],Veteran,10,FALSE),0.01)-b_9_m)^c_9_m,0))</f>
        <v>181</v>
      </c>
      <c r="AU211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11" s="80">
        <f t="shared" si="3"/>
        <v>2004</v>
      </c>
      <c r="AW211" s="62">
        <f t="array" ref="AW211">MAX(IF(historie[[Jméno a příjmení]:[Jméno a příjmení]]=A211,historie[[100m_body_v]:[100m_body_v]]))
+MAX(IF(historie[[Jméno a příjmení]:[Jméno a příjmení]]=A211,historie[[dálka_body_v]:[dálka_body_v]]))
+MAX(IF(historie[[Jméno a příjmení]:[Jméno a příjmení]]=A211,historie[[koule_body_v]:[koule_body_v]]))
+MAX(IF(historie[[Jméno a příjmení]:[Jméno a příjmení]]=A211,historie[[výška_body_v]:[výška_body_v]]))
+MAX(IF(historie[[Jméno a příjmení]:[Jméno a příjmení]]=A211,historie[[400m_body_v]:[400m_body_v]]))
+MAX(IF(historie[[Jméno a příjmení]:[Jméno a příjmení]]=A211,historie[[překážky_body_v]:[překážky_body_v]]))
+MAX(IF(historie[[Jméno a příjmení]:[Jméno a příjmení]]=A211,historie[[disk_body_v]:[disk_body_v]]))
+MAX(IF(historie[[Jméno a příjmení]:[Jméno a příjmení]]=A211,historie[[tyčka_body_v]:[tyčka_body_v]]))
+MAX(IF(historie[[Jméno a příjmení]:[Jméno a příjmení]]=A211,historie[[oštěp_body_v]:[oštěp_body_v]]))
+MAX(IF(historie[[Jméno a příjmení]:[Jméno a příjmení]]=A211,historie[[1500m_body_v]:[1500m_body_v]]))</f>
        <v>2004</v>
      </c>
    </row>
    <row r="212" spans="1:49" x14ac:dyDescent="0.2">
      <c r="A212" s="56" t="s">
        <v>31</v>
      </c>
      <c r="B212" s="56">
        <v>1979</v>
      </c>
      <c r="C212" s="57">
        <v>13.47</v>
      </c>
      <c r="D212" s="58">
        <v>354</v>
      </c>
      <c r="E212" s="59">
        <v>426</v>
      </c>
      <c r="F212" s="58">
        <v>249</v>
      </c>
      <c r="G212" s="57">
        <v>6.66</v>
      </c>
      <c r="H212" s="58">
        <v>287</v>
      </c>
      <c r="I212" s="59">
        <v>135</v>
      </c>
      <c r="J212" s="58">
        <v>283</v>
      </c>
      <c r="K212" s="57">
        <v>69.31</v>
      </c>
      <c r="L212" s="58">
        <v>149</v>
      </c>
      <c r="M212" s="57"/>
      <c r="N212" s="58">
        <v>0</v>
      </c>
      <c r="O212" s="57">
        <v>15.25</v>
      </c>
      <c r="P212" s="58">
        <v>185</v>
      </c>
      <c r="Q212" s="59"/>
      <c r="R212" s="58">
        <v>0</v>
      </c>
      <c r="S212" s="57">
        <v>24.5</v>
      </c>
      <c r="T212" s="58">
        <v>223</v>
      </c>
      <c r="U212" s="60">
        <v>4.1270833333333333E-3</v>
      </c>
      <c r="V212" s="58">
        <v>278</v>
      </c>
      <c r="W212" s="58">
        <v>2008</v>
      </c>
      <c r="X212" s="83">
        <v>2013</v>
      </c>
      <c r="Y212" s="77">
        <f>IF(historie[[#This Row],[Ročník]]&lt;&gt;0,historie[[#This Row],[Rok]]-historie[[#This Row],[Ročník]],"")</f>
        <v>34</v>
      </c>
      <c r="Z212" s="80">
        <f>IF(AND(historie[[#This Row],[Ročník]]&lt;&gt;"",FLOOR(historie[[#This Row],[Rok]]-historie[[#This Row],[Ročník]],5)&gt;=35),FLOOR(historie[[#This Row],[Rok]]-historie[[#This Row],[Ročník]],5),0)</f>
        <v>0</v>
      </c>
      <c r="AA212" s="61">
        <f>IF(OR(historie[[#This Row],[100m]]&gt;b_1_m-k_1_m*měření,historie[[#This Row],[100m]]=""),0,ROUNDDOWN(a_1_m*(b_1_m-k_1_m*měření-historie[[#This Row],[100m]])^c_1_m,0))</f>
        <v>354</v>
      </c>
      <c r="AB212" s="61">
        <f>IF(OR(historie[[#This Row],[Dálka]]&lt;b_2_m,historie[[#This Row],[Dálka]]=""),0,ROUNDDOWN(a_2_m*(historie[[#This Row],[Dálka]]-b_2_m)^c_2_m,0))</f>
        <v>249</v>
      </c>
      <c r="AC212" s="61">
        <f>IF(OR(historie[[#This Row],[Koule]]&lt;b_3_m,historie[[#This Row],[Koule]]=""),0,ROUNDDOWN(a_3_m*(historie[[#This Row],[Koule]]-b_3_m)^c_3_m,0))</f>
        <v>287</v>
      </c>
      <c r="AD212" s="61">
        <f>IF(OR(historie[[#This Row],[Výška]]&lt;b_4_m,historie[[#This Row],[Výška]]=""),0,ROUNDDOWN(a_4_m*(historie[[#This Row],[Výška]]-b_4_m)^c_4_m,0))</f>
        <v>283</v>
      </c>
      <c r="AE212" s="61">
        <f>IF(OR(historie[[#This Row],[400m]]&gt;b_5_m-k_5_m*měření,historie[[#This Row],[400m]]=""),0,ROUNDDOWN(a_5_m*(b_5_m-k_5_m*měření-historie[[#This Row],[400m]])^c_5_m,0))</f>
        <v>149</v>
      </c>
      <c r="AF212" s="61">
        <f>IF(OR(historie[[#This Row],[Překážky]]&gt;b_6_m-k_6_m*měření,historie[[#This Row],[Překážky]]=""),0,ROUNDDOWN(a_6_m*(b_6_m-k_6_m*měření-historie[[#This Row],[Překážky]])^c_6_m,0))</f>
        <v>0</v>
      </c>
      <c r="AG212" s="61">
        <f>IF(OR(historie[[#This Row],[Disk]]&lt;b_7_m,historie[[#This Row],[Disk]]=""),0,ROUNDDOWN(a_7_m*(historie[[#This Row],[Disk]]-b_7_m)^c_7_m,0))</f>
        <v>185</v>
      </c>
      <c r="AH212" s="61">
        <f>IF(OR(historie[[#This Row],[Tyčka]]&lt;b_8_m,historie[[#This Row],[Tyčka]]=""),0,ROUNDDOWN(a_8_m*(historie[[#This Row],[Tyčka]]-b_8_m)^c_8_m,0))</f>
        <v>0</v>
      </c>
      <c r="AI212" s="61">
        <f>IF(OR(historie[[#This Row],[Oštěp]]&lt;b_9_m,historie[[#This Row],[Oštěp]]=""),0,ROUNDDOWN(a_9_m*(historie[[#This Row],[Oštěp]]-b_9_m)^c_9_m,0))</f>
        <v>223</v>
      </c>
      <c r="AJ212" s="61">
        <f>IF(OR(historie[[#This Row],[1500m]]*24*60*60&gt;b_10_m,historie[[#This Row],[1500m]]=""),0,ROUNDDOWN(a_10_m*(b_10_m-historie[[#This Row],[1500m]]*24*60*60)^c_10_m,0))</f>
        <v>278</v>
      </c>
      <c r="AK21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2008</v>
      </c>
      <c r="AL21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354</v>
      </c>
      <c r="AM212" s="61">
        <f>IF(OR(historie[[#This Row],[Dálka]]&lt;b_2_m,historie[[#This Row],[Dálka]]=""),0,ROUNDDOWN(a_2_m*(ROUND(historie[[#This Row],[Dálka]]*VLOOKUP(historie[[#This Row],[Veteran]],Veteran,3,FALSE),0)-b_2_m)^c_2_m,0))</f>
        <v>249</v>
      </c>
      <c r="AN212" s="61">
        <f>IF(OR(historie[[#This Row],[Koule]]&lt;b_3_m,historie[[#This Row],[Koule]]=""),0,ROUNDDOWN(a_3_m*(FLOOR(historie[[#This Row],[Koule]]*VLOOKUP(historie[[#This Row],[Veteran]],Veteran,4,FALSE),0.01)-b_3_m)^c_3_m,0))</f>
        <v>287</v>
      </c>
      <c r="AO212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21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149</v>
      </c>
      <c r="AQ21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12" s="61">
        <f>IF(OR(historie[[#This Row],[Disk]]&lt;b_7_m,historie[[#This Row],[Disk]]=""),0,ROUNDDOWN(a_7_m*(FLOOR(historie[[#This Row],[Disk]]*VLOOKUP(historie[[#This Row],[Veteran]],Veteran,8,FALSE),0.01)-b_7_m)^c_7_m,0))</f>
        <v>185</v>
      </c>
      <c r="AS212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12" s="61">
        <f>IF(OR(historie[[#This Row],[Oštěp]]&lt;b_9_m,historie[[#This Row],[Oštěp]]=""),0,ROUNDDOWN(a_9_m*(FLOOR(historie[[#This Row],[Oštěp]]*VLOOKUP(historie[[#This Row],[Veteran]],Veteran,10,FALSE),0.01)-b_9_m)^c_9_m,0))</f>
        <v>223</v>
      </c>
      <c r="AU212" s="61">
        <f>IF(OR(historie[[#This Row],[1500m]]*24*60*60&gt;b_10_m,historie[[#This Row],[1500m]]=""),0,ROUNDDOWN(a_10_m*(b_10_m-historie[[#This Row],[1500m]]*VLOOKUP(historie[[#This Row],[Veteran]],Veteran,11,FALSE)*24*60*60)^c_10_m,0))</f>
        <v>278</v>
      </c>
      <c r="AV212" s="80">
        <f t="shared" si="3"/>
        <v>2008</v>
      </c>
      <c r="AW212" s="62">
        <f t="array" ref="AW212">MAX(IF(historie[[Jméno a příjmení]:[Jméno a příjmení]]=A212,historie[[100m_body_v]:[100m_body_v]]))
+MAX(IF(historie[[Jméno a příjmení]:[Jméno a příjmení]]=A212,historie[[dálka_body_v]:[dálka_body_v]]))
+MAX(IF(historie[[Jméno a příjmení]:[Jméno a příjmení]]=A212,historie[[koule_body_v]:[koule_body_v]]))
+MAX(IF(historie[[Jméno a příjmení]:[Jméno a příjmení]]=A212,historie[[výška_body_v]:[výška_body_v]]))
+MAX(IF(historie[[Jméno a příjmení]:[Jméno a příjmení]]=A212,historie[[400m_body_v]:[400m_body_v]]))
+MAX(IF(historie[[Jméno a příjmení]:[Jméno a příjmení]]=A212,historie[[překážky_body_v]:[překážky_body_v]]))
+MAX(IF(historie[[Jméno a příjmení]:[Jméno a příjmení]]=A212,historie[[disk_body_v]:[disk_body_v]]))
+MAX(IF(historie[[Jméno a příjmení]:[Jméno a příjmení]]=A212,historie[[tyčka_body_v]:[tyčka_body_v]]))
+MAX(IF(historie[[Jméno a příjmení]:[Jméno a příjmení]]=A212,historie[[oštěp_body_v]:[oštěp_body_v]]))
+MAX(IF(historie[[Jméno a příjmení]:[Jméno a příjmení]]=A212,historie[[1500m_body_v]:[1500m_body_v]]))</f>
        <v>2828</v>
      </c>
    </row>
    <row r="213" spans="1:49" x14ac:dyDescent="0.2">
      <c r="A213" s="56" t="s">
        <v>31</v>
      </c>
      <c r="B213" s="56">
        <v>1979</v>
      </c>
      <c r="C213" s="57">
        <v>13.71</v>
      </c>
      <c r="D213" s="58">
        <v>319</v>
      </c>
      <c r="E213" s="59">
        <v>441</v>
      </c>
      <c r="F213" s="58">
        <v>274</v>
      </c>
      <c r="G213" s="57">
        <v>6.55</v>
      </c>
      <c r="H213" s="58">
        <v>281</v>
      </c>
      <c r="I213" s="63">
        <v>130</v>
      </c>
      <c r="J213" s="58">
        <v>250</v>
      </c>
      <c r="K213" s="57">
        <v>68.16</v>
      </c>
      <c r="L213" s="58">
        <v>175</v>
      </c>
      <c r="M213" s="57"/>
      <c r="N213" s="58">
        <v>0</v>
      </c>
      <c r="O213" s="57">
        <v>14.99</v>
      </c>
      <c r="P213" s="58">
        <v>180</v>
      </c>
      <c r="Q213" s="63"/>
      <c r="R213" s="58">
        <v>0</v>
      </c>
      <c r="S213" s="57">
        <v>25.21</v>
      </c>
      <c r="T213" s="58">
        <v>232</v>
      </c>
      <c r="U213" s="60">
        <v>3.9930555555555561E-3</v>
      </c>
      <c r="V213" s="58">
        <v>330</v>
      </c>
      <c r="W213" s="58">
        <v>2041</v>
      </c>
      <c r="X213" s="83">
        <v>2008</v>
      </c>
      <c r="Y213" s="77">
        <f>IF(historie[[#This Row],[Ročník]]&lt;&gt;0,historie[[#This Row],[Rok]]-historie[[#This Row],[Ročník]],"")</f>
        <v>29</v>
      </c>
      <c r="Z213" s="80">
        <f>IF(AND(historie[[#This Row],[Ročník]]&lt;&gt;"",FLOOR(historie[[#This Row],[Rok]]-historie[[#This Row],[Ročník]],5)&gt;=35),FLOOR(historie[[#This Row],[Rok]]-historie[[#This Row],[Ročník]],5),0)</f>
        <v>0</v>
      </c>
      <c r="AA213" s="61">
        <f>IF(OR(historie[[#This Row],[100m]]&gt;b_1_m-k_1_m*měření,historie[[#This Row],[100m]]=""),0,ROUNDDOWN(a_1_m*(b_1_m-k_1_m*měření-historie[[#This Row],[100m]])^c_1_m,0))</f>
        <v>319</v>
      </c>
      <c r="AB213" s="61">
        <f>IF(OR(historie[[#This Row],[Dálka]]&lt;b_2_m,historie[[#This Row],[Dálka]]=""),0,ROUNDDOWN(a_2_m*(historie[[#This Row],[Dálka]]-b_2_m)^c_2_m,0))</f>
        <v>274</v>
      </c>
      <c r="AC213" s="61">
        <f>IF(OR(historie[[#This Row],[Koule]]&lt;b_3_m,historie[[#This Row],[Koule]]=""),0,ROUNDDOWN(a_3_m*(historie[[#This Row],[Koule]]-b_3_m)^c_3_m,0))</f>
        <v>281</v>
      </c>
      <c r="AD213" s="61">
        <f>IF(OR(historie[[#This Row],[Výška]]&lt;b_4_m,historie[[#This Row],[Výška]]=""),0,ROUNDDOWN(a_4_m*(historie[[#This Row],[Výška]]-b_4_m)^c_4_m,0))</f>
        <v>250</v>
      </c>
      <c r="AE213" s="61">
        <f>IF(OR(historie[[#This Row],[400m]]&gt;b_5_m-k_5_m*měření,historie[[#This Row],[400m]]=""),0,ROUNDDOWN(a_5_m*(b_5_m-k_5_m*měření-historie[[#This Row],[400m]])^c_5_m,0))</f>
        <v>175</v>
      </c>
      <c r="AF213" s="61">
        <f>IF(OR(historie[[#This Row],[Překážky]]&gt;b_6_m-k_6_m*měření,historie[[#This Row],[Překážky]]=""),0,ROUNDDOWN(a_6_m*(b_6_m-k_6_m*měření-historie[[#This Row],[Překážky]])^c_6_m,0))</f>
        <v>0</v>
      </c>
      <c r="AG213" s="61">
        <f>IF(OR(historie[[#This Row],[Disk]]&lt;b_7_m,historie[[#This Row],[Disk]]=""),0,ROUNDDOWN(a_7_m*(historie[[#This Row],[Disk]]-b_7_m)^c_7_m,0))</f>
        <v>180</v>
      </c>
      <c r="AH213" s="61">
        <f>IF(OR(historie[[#This Row],[Tyčka]]&lt;b_8_m,historie[[#This Row],[Tyčka]]=""),0,ROUNDDOWN(a_8_m*(historie[[#This Row],[Tyčka]]-b_8_m)^c_8_m,0))</f>
        <v>0</v>
      </c>
      <c r="AI213" s="61">
        <f>IF(OR(historie[[#This Row],[Oštěp]]&lt;b_9_m,historie[[#This Row],[Oštěp]]=""),0,ROUNDDOWN(a_9_m*(historie[[#This Row],[Oštěp]]-b_9_m)^c_9_m,0))</f>
        <v>232</v>
      </c>
      <c r="AJ213" s="61">
        <f>IF(OR(historie[[#This Row],[1500m]]*24*60*60&gt;b_10_m,historie[[#This Row],[1500m]]=""),0,ROUNDDOWN(a_10_m*(b_10_m-historie[[#This Row],[1500m]]*24*60*60)^c_10_m,0))</f>
        <v>329</v>
      </c>
      <c r="AK21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2040</v>
      </c>
      <c r="AL21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319</v>
      </c>
      <c r="AM213" s="61">
        <f>IF(OR(historie[[#This Row],[Dálka]]&lt;b_2_m,historie[[#This Row],[Dálka]]=""),0,ROUNDDOWN(a_2_m*(ROUND(historie[[#This Row],[Dálka]]*VLOOKUP(historie[[#This Row],[Veteran]],Veteran,3,FALSE),0)-b_2_m)^c_2_m,0))</f>
        <v>274</v>
      </c>
      <c r="AN213" s="61">
        <f>IF(OR(historie[[#This Row],[Koule]]&lt;b_3_m,historie[[#This Row],[Koule]]=""),0,ROUNDDOWN(a_3_m*(FLOOR(historie[[#This Row],[Koule]]*VLOOKUP(historie[[#This Row],[Veteran]],Veteran,4,FALSE),0.01)-b_3_m)^c_3_m,0))</f>
        <v>281</v>
      </c>
      <c r="AO213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21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175</v>
      </c>
      <c r="AQ21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13" s="61">
        <f>IF(OR(historie[[#This Row],[Disk]]&lt;b_7_m,historie[[#This Row],[Disk]]=""),0,ROUNDDOWN(a_7_m*(FLOOR(historie[[#This Row],[Disk]]*VLOOKUP(historie[[#This Row],[Veteran]],Veteran,8,FALSE),0.01)-b_7_m)^c_7_m,0))</f>
        <v>180</v>
      </c>
      <c r="AS213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13" s="61">
        <f>IF(OR(historie[[#This Row],[Oštěp]]&lt;b_9_m,historie[[#This Row],[Oštěp]]=""),0,ROUNDDOWN(a_9_m*(FLOOR(historie[[#This Row],[Oštěp]]*VLOOKUP(historie[[#This Row],[Veteran]],Veteran,10,FALSE),0.01)-b_9_m)^c_9_m,0))</f>
        <v>232</v>
      </c>
      <c r="AU213" s="61">
        <f>IF(OR(historie[[#This Row],[1500m]]*24*60*60&gt;b_10_m,historie[[#This Row],[1500m]]=""),0,ROUNDDOWN(a_10_m*(b_10_m-historie[[#This Row],[1500m]]*VLOOKUP(historie[[#This Row],[Veteran]],Veteran,11,FALSE)*24*60*60)^c_10_m,0))</f>
        <v>329</v>
      </c>
      <c r="AV213" s="80">
        <f t="shared" si="3"/>
        <v>2040</v>
      </c>
      <c r="AW213" s="62">
        <f t="array" ref="AW213">MAX(IF(historie[[Jméno a příjmení]:[Jméno a příjmení]]=A213,historie[[100m_body_v]:[100m_body_v]]))
+MAX(IF(historie[[Jméno a příjmení]:[Jméno a příjmení]]=A213,historie[[dálka_body_v]:[dálka_body_v]]))
+MAX(IF(historie[[Jméno a příjmení]:[Jméno a příjmení]]=A213,historie[[koule_body_v]:[koule_body_v]]))
+MAX(IF(historie[[Jméno a příjmení]:[Jméno a příjmení]]=A213,historie[[výška_body_v]:[výška_body_v]]))
+MAX(IF(historie[[Jméno a příjmení]:[Jméno a příjmení]]=A213,historie[[400m_body_v]:[400m_body_v]]))
+MAX(IF(historie[[Jméno a příjmení]:[Jméno a příjmení]]=A213,historie[[překážky_body_v]:[překážky_body_v]]))
+MAX(IF(historie[[Jméno a příjmení]:[Jméno a příjmení]]=A213,historie[[disk_body_v]:[disk_body_v]]))
+MAX(IF(historie[[Jméno a příjmení]:[Jméno a příjmení]]=A213,historie[[tyčka_body_v]:[tyčka_body_v]]))
+MAX(IF(historie[[Jméno a příjmení]:[Jméno a příjmení]]=A213,historie[[oštěp_body_v]:[oštěp_body_v]]))
+MAX(IF(historie[[Jméno a příjmení]:[Jméno a příjmení]]=A213,historie[[1500m_body_v]:[1500m_body_v]]))</f>
        <v>2828</v>
      </c>
    </row>
    <row r="214" spans="1:49" x14ac:dyDescent="0.2">
      <c r="A214" s="56" t="s">
        <v>31</v>
      </c>
      <c r="B214" s="56">
        <v>1979</v>
      </c>
      <c r="C214" s="57">
        <v>13.6</v>
      </c>
      <c r="D214" s="58">
        <v>335</v>
      </c>
      <c r="E214" s="59">
        <v>415</v>
      </c>
      <c r="F214" s="58">
        <v>230</v>
      </c>
      <c r="G214" s="57">
        <v>7</v>
      </c>
      <c r="H214" s="58">
        <v>307</v>
      </c>
      <c r="I214" s="63">
        <v>130</v>
      </c>
      <c r="J214" s="58">
        <v>250</v>
      </c>
      <c r="K214" s="57">
        <v>66.87</v>
      </c>
      <c r="L214" s="58">
        <v>206</v>
      </c>
      <c r="M214" s="57"/>
      <c r="N214" s="58">
        <v>0</v>
      </c>
      <c r="O214" s="57">
        <v>15.36</v>
      </c>
      <c r="P214" s="58">
        <v>187</v>
      </c>
      <c r="Q214" s="63"/>
      <c r="R214" s="58">
        <v>0</v>
      </c>
      <c r="S214" s="57">
        <v>23.49</v>
      </c>
      <c r="T214" s="58">
        <v>209</v>
      </c>
      <c r="U214" s="60">
        <v>3.9120370370370368E-3</v>
      </c>
      <c r="V214" s="58">
        <v>360</v>
      </c>
      <c r="W214" s="58">
        <v>2084</v>
      </c>
      <c r="X214" s="83">
        <v>2007</v>
      </c>
      <c r="Y214" s="77">
        <f>IF(historie[[#This Row],[Ročník]]&lt;&gt;0,historie[[#This Row],[Rok]]-historie[[#This Row],[Ročník]],"")</f>
        <v>28</v>
      </c>
      <c r="Z214" s="80">
        <f>IF(AND(historie[[#This Row],[Ročník]]&lt;&gt;"",FLOOR(historie[[#This Row],[Rok]]-historie[[#This Row],[Ročník]],5)&gt;=35),FLOOR(historie[[#This Row],[Rok]]-historie[[#This Row],[Ročník]],5),0)</f>
        <v>0</v>
      </c>
      <c r="AA214" s="61">
        <f>IF(OR(historie[[#This Row],[100m]]&gt;b_1_m-k_1_m*měření,historie[[#This Row],[100m]]=""),0,ROUNDDOWN(a_1_m*(b_1_m-k_1_m*měření-historie[[#This Row],[100m]])^c_1_m,0))</f>
        <v>335</v>
      </c>
      <c r="AB214" s="61">
        <f>IF(OR(historie[[#This Row],[Dálka]]&lt;b_2_m,historie[[#This Row],[Dálka]]=""),0,ROUNDDOWN(a_2_m*(historie[[#This Row],[Dálka]]-b_2_m)^c_2_m,0))</f>
        <v>230</v>
      </c>
      <c r="AC214" s="61">
        <f>IF(OR(historie[[#This Row],[Koule]]&lt;b_3_m,historie[[#This Row],[Koule]]=""),0,ROUNDDOWN(a_3_m*(historie[[#This Row],[Koule]]-b_3_m)^c_3_m,0))</f>
        <v>307</v>
      </c>
      <c r="AD214" s="61">
        <f>IF(OR(historie[[#This Row],[Výška]]&lt;b_4_m,historie[[#This Row],[Výška]]=""),0,ROUNDDOWN(a_4_m*(historie[[#This Row],[Výška]]-b_4_m)^c_4_m,0))</f>
        <v>250</v>
      </c>
      <c r="AE214" s="61">
        <f>IF(OR(historie[[#This Row],[400m]]&gt;b_5_m-k_5_m*měření,historie[[#This Row],[400m]]=""),0,ROUNDDOWN(a_5_m*(b_5_m-k_5_m*měření-historie[[#This Row],[400m]])^c_5_m,0))</f>
        <v>206</v>
      </c>
      <c r="AF214" s="61">
        <f>IF(OR(historie[[#This Row],[Překážky]]&gt;b_6_m-k_6_m*měření,historie[[#This Row],[Překážky]]=""),0,ROUNDDOWN(a_6_m*(b_6_m-k_6_m*měření-historie[[#This Row],[Překážky]])^c_6_m,0))</f>
        <v>0</v>
      </c>
      <c r="AG214" s="61">
        <f>IF(OR(historie[[#This Row],[Disk]]&lt;b_7_m,historie[[#This Row],[Disk]]=""),0,ROUNDDOWN(a_7_m*(historie[[#This Row],[Disk]]-b_7_m)^c_7_m,0))</f>
        <v>187</v>
      </c>
      <c r="AH214" s="61">
        <f>IF(OR(historie[[#This Row],[Tyčka]]&lt;b_8_m,historie[[#This Row],[Tyčka]]=""),0,ROUNDDOWN(a_8_m*(historie[[#This Row],[Tyčka]]-b_8_m)^c_8_m,0))</f>
        <v>0</v>
      </c>
      <c r="AI214" s="61">
        <f>IF(OR(historie[[#This Row],[Oštěp]]&lt;b_9_m,historie[[#This Row],[Oštěp]]=""),0,ROUNDDOWN(a_9_m*(historie[[#This Row],[Oštěp]]-b_9_m)^c_9_m,0))</f>
        <v>209</v>
      </c>
      <c r="AJ214" s="61">
        <f>IF(OR(historie[[#This Row],[1500m]]*24*60*60&gt;b_10_m,historie[[#This Row],[1500m]]=""),0,ROUNDDOWN(a_10_m*(b_10_m-historie[[#This Row],[1500m]]*24*60*60)^c_10_m,0))</f>
        <v>361</v>
      </c>
      <c r="AK21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2085</v>
      </c>
      <c r="AL21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335</v>
      </c>
      <c r="AM214" s="61">
        <f>IF(OR(historie[[#This Row],[Dálka]]&lt;b_2_m,historie[[#This Row],[Dálka]]=""),0,ROUNDDOWN(a_2_m*(ROUND(historie[[#This Row],[Dálka]]*VLOOKUP(historie[[#This Row],[Veteran]],Veteran,3,FALSE),0)-b_2_m)^c_2_m,0))</f>
        <v>230</v>
      </c>
      <c r="AN214" s="61">
        <f>IF(OR(historie[[#This Row],[Koule]]&lt;b_3_m,historie[[#This Row],[Koule]]=""),0,ROUNDDOWN(a_3_m*(FLOOR(historie[[#This Row],[Koule]]*VLOOKUP(historie[[#This Row],[Veteran]],Veteran,4,FALSE),0.01)-b_3_m)^c_3_m,0))</f>
        <v>307</v>
      </c>
      <c r="AO214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21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206</v>
      </c>
      <c r="AQ21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14" s="61">
        <f>IF(OR(historie[[#This Row],[Disk]]&lt;b_7_m,historie[[#This Row],[Disk]]=""),0,ROUNDDOWN(a_7_m*(FLOOR(historie[[#This Row],[Disk]]*VLOOKUP(historie[[#This Row],[Veteran]],Veteran,8,FALSE),0.01)-b_7_m)^c_7_m,0))</f>
        <v>187</v>
      </c>
      <c r="AS214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14" s="61">
        <f>IF(OR(historie[[#This Row],[Oštěp]]&lt;b_9_m,historie[[#This Row],[Oštěp]]=""),0,ROUNDDOWN(a_9_m*(FLOOR(historie[[#This Row],[Oštěp]]*VLOOKUP(historie[[#This Row],[Veteran]],Veteran,10,FALSE),0.01)-b_9_m)^c_9_m,0))</f>
        <v>209</v>
      </c>
      <c r="AU214" s="61">
        <f>IF(OR(historie[[#This Row],[1500m]]*24*60*60&gt;b_10_m,historie[[#This Row],[1500m]]=""),0,ROUNDDOWN(a_10_m*(b_10_m-historie[[#This Row],[1500m]]*VLOOKUP(historie[[#This Row],[Veteran]],Veteran,11,FALSE)*24*60*60)^c_10_m,0))</f>
        <v>361</v>
      </c>
      <c r="AV214" s="80">
        <f t="shared" si="3"/>
        <v>2085</v>
      </c>
      <c r="AW214" s="62">
        <f t="array" ref="AW214">MAX(IF(historie[[Jméno a příjmení]:[Jméno a příjmení]]=A214,historie[[100m_body_v]:[100m_body_v]]))
+MAX(IF(historie[[Jméno a příjmení]:[Jméno a příjmení]]=A214,historie[[dálka_body_v]:[dálka_body_v]]))
+MAX(IF(historie[[Jméno a příjmení]:[Jméno a příjmení]]=A214,historie[[koule_body_v]:[koule_body_v]]))
+MAX(IF(historie[[Jméno a příjmení]:[Jméno a příjmení]]=A214,historie[[výška_body_v]:[výška_body_v]]))
+MAX(IF(historie[[Jméno a příjmení]:[Jméno a příjmení]]=A214,historie[[400m_body_v]:[400m_body_v]]))
+MAX(IF(historie[[Jméno a příjmení]:[Jméno a příjmení]]=A214,historie[[překážky_body_v]:[překážky_body_v]]))
+MAX(IF(historie[[Jméno a příjmení]:[Jméno a příjmení]]=A214,historie[[disk_body_v]:[disk_body_v]]))
+MAX(IF(historie[[Jméno a příjmení]:[Jméno a příjmení]]=A214,historie[[tyčka_body_v]:[tyčka_body_v]]))
+MAX(IF(historie[[Jméno a příjmení]:[Jméno a příjmení]]=A214,historie[[oštěp_body_v]:[oštěp_body_v]]))
+MAX(IF(historie[[Jméno a příjmení]:[Jméno a příjmení]]=A214,historie[[1500m_body_v]:[1500m_body_v]]))</f>
        <v>2828</v>
      </c>
    </row>
    <row r="215" spans="1:49" x14ac:dyDescent="0.2">
      <c r="A215" s="56" t="s">
        <v>31</v>
      </c>
      <c r="B215" s="56">
        <v>1979</v>
      </c>
      <c r="C215" s="57">
        <v>13.43</v>
      </c>
      <c r="D215" s="58">
        <v>350</v>
      </c>
      <c r="E215" s="59">
        <v>430</v>
      </c>
      <c r="F215" s="58">
        <v>255</v>
      </c>
      <c r="G215" s="57">
        <v>8.0500000000000007</v>
      </c>
      <c r="H215" s="58">
        <v>369</v>
      </c>
      <c r="I215" s="59">
        <v>140</v>
      </c>
      <c r="J215" s="58">
        <v>317</v>
      </c>
      <c r="K215" s="57">
        <v>60.9</v>
      </c>
      <c r="L215" s="58">
        <v>378</v>
      </c>
      <c r="M215" s="57"/>
      <c r="N215" s="58">
        <v>0</v>
      </c>
      <c r="O215" s="57">
        <v>18.07</v>
      </c>
      <c r="P215" s="58">
        <v>236</v>
      </c>
      <c r="Q215" s="59"/>
      <c r="R215" s="58">
        <v>0</v>
      </c>
      <c r="S215" s="57">
        <v>22.89</v>
      </c>
      <c r="T215" s="58">
        <v>187</v>
      </c>
      <c r="U215" s="60">
        <v>3.6111111111111114E-3</v>
      </c>
      <c r="V215" s="58">
        <v>493</v>
      </c>
      <c r="W215" s="58">
        <v>2585</v>
      </c>
      <c r="X215" s="83">
        <v>2004</v>
      </c>
      <c r="Y215" s="77">
        <f>IF(historie[[#This Row],[Ročník]]&lt;&gt;0,historie[[#This Row],[Rok]]-historie[[#This Row],[Ročník]],"")</f>
        <v>25</v>
      </c>
      <c r="Z215" s="80">
        <f>IF(AND(historie[[#This Row],[Ročník]]&lt;&gt;"",FLOOR(historie[[#This Row],[Rok]]-historie[[#This Row],[Ročník]],5)&gt;=35),FLOOR(historie[[#This Row],[Rok]]-historie[[#This Row],[Ročník]],5),0)</f>
        <v>0</v>
      </c>
      <c r="AA215" s="61">
        <f>IF(OR(historie[[#This Row],[100m]]&gt;b_1_m-k_1_m*měření,historie[[#This Row],[100m]]=""),0,ROUNDDOWN(a_1_m*(b_1_m-k_1_m*měření-historie[[#This Row],[100m]])^c_1_m,0))</f>
        <v>360</v>
      </c>
      <c r="AB215" s="61">
        <f>IF(OR(historie[[#This Row],[Dálka]]&lt;b_2_m,historie[[#This Row],[Dálka]]=""),0,ROUNDDOWN(a_2_m*(historie[[#This Row],[Dálka]]-b_2_m)^c_2_m,0))</f>
        <v>255</v>
      </c>
      <c r="AC215" s="61">
        <f>IF(OR(historie[[#This Row],[Koule]]&lt;b_3_m,historie[[#This Row],[Koule]]=""),0,ROUNDDOWN(a_3_m*(historie[[#This Row],[Koule]]-b_3_m)^c_3_m,0))</f>
        <v>369</v>
      </c>
      <c r="AD215" s="61">
        <f>IF(OR(historie[[#This Row],[Výška]]&lt;b_4_m,historie[[#This Row],[Výška]]=""),0,ROUNDDOWN(a_4_m*(historie[[#This Row],[Výška]]-b_4_m)^c_4_m,0))</f>
        <v>317</v>
      </c>
      <c r="AE215" s="61">
        <f>IF(OR(historie[[#This Row],[400m]]&gt;b_5_m-k_5_m*měření,historie[[#This Row],[400m]]=""),0,ROUNDDOWN(a_5_m*(b_5_m-k_5_m*měření-historie[[#This Row],[400m]])^c_5_m,0))</f>
        <v>378</v>
      </c>
      <c r="AF215" s="61">
        <f>IF(OR(historie[[#This Row],[Překážky]]&gt;b_6_m-k_6_m*měření,historie[[#This Row],[Překážky]]=""),0,ROUNDDOWN(a_6_m*(b_6_m-k_6_m*měření-historie[[#This Row],[Překážky]])^c_6_m,0))</f>
        <v>0</v>
      </c>
      <c r="AG215" s="61">
        <f>IF(OR(historie[[#This Row],[Disk]]&lt;b_7_m,historie[[#This Row],[Disk]]=""),0,ROUNDDOWN(a_7_m*(historie[[#This Row],[Disk]]-b_7_m)^c_7_m,0))</f>
        <v>236</v>
      </c>
      <c r="AH215" s="61">
        <f>IF(OR(historie[[#This Row],[Tyčka]]&lt;b_8_m,historie[[#This Row],[Tyčka]]=""),0,ROUNDDOWN(a_8_m*(historie[[#This Row],[Tyčka]]-b_8_m)^c_8_m,0))</f>
        <v>0</v>
      </c>
      <c r="AI215" s="61">
        <f>IF(OR(historie[[#This Row],[Oštěp]]&lt;b_9_m,historie[[#This Row],[Oštěp]]=""),0,ROUNDDOWN(a_9_m*(historie[[#This Row],[Oštěp]]-b_9_m)^c_9_m,0))</f>
        <v>201</v>
      </c>
      <c r="AJ215" s="61">
        <f>IF(OR(historie[[#This Row],[1500m]]*24*60*60&gt;b_10_m,historie[[#This Row],[1500m]]=""),0,ROUNDDOWN(a_10_m*(b_10_m-historie[[#This Row],[1500m]]*24*60*60)^c_10_m,0))</f>
        <v>493</v>
      </c>
      <c r="AK21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2609</v>
      </c>
      <c r="AL21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360</v>
      </c>
      <c r="AM215" s="61">
        <f>IF(OR(historie[[#This Row],[Dálka]]&lt;b_2_m,historie[[#This Row],[Dálka]]=""),0,ROUNDDOWN(a_2_m*(ROUND(historie[[#This Row],[Dálka]]*VLOOKUP(historie[[#This Row],[Veteran]],Veteran,3,FALSE),0)-b_2_m)^c_2_m,0))</f>
        <v>255</v>
      </c>
      <c r="AN215" s="61">
        <f>IF(OR(historie[[#This Row],[Koule]]&lt;b_3_m,historie[[#This Row],[Koule]]=""),0,ROUNDDOWN(a_3_m*(FLOOR(historie[[#This Row],[Koule]]*VLOOKUP(historie[[#This Row],[Veteran]],Veteran,4,FALSE),0.01)-b_3_m)^c_3_m,0))</f>
        <v>369</v>
      </c>
      <c r="AO215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21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378</v>
      </c>
      <c r="AQ21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15" s="61">
        <f>IF(OR(historie[[#This Row],[Disk]]&lt;b_7_m,historie[[#This Row],[Disk]]=""),0,ROUNDDOWN(a_7_m*(FLOOR(historie[[#This Row],[Disk]]*VLOOKUP(historie[[#This Row],[Veteran]],Veteran,8,FALSE),0.01)-b_7_m)^c_7_m,0))</f>
        <v>236</v>
      </c>
      <c r="AS215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15" s="61">
        <f>IF(OR(historie[[#This Row],[Oštěp]]&lt;b_9_m,historie[[#This Row],[Oštěp]]=""),0,ROUNDDOWN(a_9_m*(FLOOR(historie[[#This Row],[Oštěp]]*VLOOKUP(historie[[#This Row],[Veteran]],Veteran,10,FALSE),0.01)-b_9_m)^c_9_m,0))</f>
        <v>201</v>
      </c>
      <c r="AU215" s="61">
        <f>IF(OR(historie[[#This Row],[1500m]]*24*60*60&gt;b_10_m,historie[[#This Row],[1500m]]=""),0,ROUNDDOWN(a_10_m*(b_10_m-historie[[#This Row],[1500m]]*VLOOKUP(historie[[#This Row],[Veteran]],Veteran,11,FALSE)*24*60*60)^c_10_m,0))</f>
        <v>493</v>
      </c>
      <c r="AV215" s="80">
        <f t="shared" si="3"/>
        <v>2609</v>
      </c>
      <c r="AW215" s="62">
        <f t="array" ref="AW215">MAX(IF(historie[[Jméno a příjmení]:[Jméno a příjmení]]=A215,historie[[100m_body_v]:[100m_body_v]]))
+MAX(IF(historie[[Jméno a příjmení]:[Jméno a příjmení]]=A215,historie[[dálka_body_v]:[dálka_body_v]]))
+MAX(IF(historie[[Jméno a příjmení]:[Jméno a příjmení]]=A215,historie[[koule_body_v]:[koule_body_v]]))
+MAX(IF(historie[[Jméno a příjmení]:[Jméno a příjmení]]=A215,historie[[výška_body_v]:[výška_body_v]]))
+MAX(IF(historie[[Jméno a příjmení]:[Jméno a příjmení]]=A215,historie[[400m_body_v]:[400m_body_v]]))
+MAX(IF(historie[[Jméno a příjmení]:[Jméno a příjmení]]=A215,historie[[překážky_body_v]:[překážky_body_v]]))
+MAX(IF(historie[[Jméno a příjmení]:[Jméno a příjmení]]=A215,historie[[disk_body_v]:[disk_body_v]]))
+MAX(IF(historie[[Jméno a příjmení]:[Jméno a příjmení]]=A215,historie[[tyčka_body_v]:[tyčka_body_v]]))
+MAX(IF(historie[[Jméno a příjmení]:[Jméno a příjmení]]=A215,historie[[oštěp_body_v]:[oštěp_body_v]]))
+MAX(IF(historie[[Jméno a příjmení]:[Jméno a příjmení]]=A215,historie[[1500m_body_v]:[1500m_body_v]]))</f>
        <v>2828</v>
      </c>
    </row>
    <row r="216" spans="1:49" x14ac:dyDescent="0.2">
      <c r="A216" s="56" t="s">
        <v>31</v>
      </c>
      <c r="B216" s="56">
        <v>1979</v>
      </c>
      <c r="C216" s="57">
        <v>13.31</v>
      </c>
      <c r="D216" s="58">
        <v>379</v>
      </c>
      <c r="E216" s="59">
        <v>475</v>
      </c>
      <c r="F216" s="58">
        <v>335</v>
      </c>
      <c r="G216" s="57">
        <v>7.89</v>
      </c>
      <c r="H216" s="58">
        <v>360</v>
      </c>
      <c r="I216" s="59">
        <v>140</v>
      </c>
      <c r="J216" s="58">
        <v>317</v>
      </c>
      <c r="K216" s="57">
        <v>62.1</v>
      </c>
      <c r="L216" s="58">
        <v>340</v>
      </c>
      <c r="M216" s="57"/>
      <c r="N216" s="58">
        <v>0</v>
      </c>
      <c r="O216" s="57">
        <v>16.510000000000002</v>
      </c>
      <c r="P216" s="58">
        <v>207</v>
      </c>
      <c r="Q216" s="59"/>
      <c r="R216" s="58">
        <v>0</v>
      </c>
      <c r="S216" s="57">
        <v>19.309999999999999</v>
      </c>
      <c r="T216" s="58">
        <v>152</v>
      </c>
      <c r="U216" s="60">
        <v>3.7152777777777774E-3</v>
      </c>
      <c r="V216" s="58">
        <v>445</v>
      </c>
      <c r="W216" s="58">
        <v>2535</v>
      </c>
      <c r="X216" s="83">
        <v>2003</v>
      </c>
      <c r="Y216" s="77">
        <f>IF(historie[[#This Row],[Ročník]]&lt;&gt;0,historie[[#This Row],[Rok]]-historie[[#This Row],[Ročník]],"")</f>
        <v>24</v>
      </c>
      <c r="Z216" s="80">
        <f>IF(AND(historie[[#This Row],[Ročník]]&lt;&gt;"",FLOOR(historie[[#This Row],[Rok]]-historie[[#This Row],[Ročník]],5)&gt;=35),FLOOR(historie[[#This Row],[Rok]]-historie[[#This Row],[Ročník]],5),0)</f>
        <v>0</v>
      </c>
      <c r="AA216" s="61">
        <f>IF(OR(historie[[#This Row],[100m]]&gt;b_1_m-k_1_m*měření,historie[[#This Row],[100m]]=""),0,ROUNDDOWN(a_1_m*(b_1_m-k_1_m*měření-historie[[#This Row],[100m]])^c_1_m,0))</f>
        <v>379</v>
      </c>
      <c r="AB216" s="61">
        <f>IF(OR(historie[[#This Row],[Dálka]]&lt;b_2_m,historie[[#This Row],[Dálka]]=""),0,ROUNDDOWN(a_2_m*(historie[[#This Row],[Dálka]]-b_2_m)^c_2_m,0))</f>
        <v>335</v>
      </c>
      <c r="AC216" s="61">
        <f>IF(OR(historie[[#This Row],[Koule]]&lt;b_3_m,historie[[#This Row],[Koule]]=""),0,ROUNDDOWN(a_3_m*(historie[[#This Row],[Koule]]-b_3_m)^c_3_m,0))</f>
        <v>360</v>
      </c>
      <c r="AD216" s="61">
        <f>IF(OR(historie[[#This Row],[Výška]]&lt;b_4_m,historie[[#This Row],[Výška]]=""),0,ROUNDDOWN(a_4_m*(historie[[#This Row],[Výška]]-b_4_m)^c_4_m,0))</f>
        <v>317</v>
      </c>
      <c r="AE216" s="61">
        <f>IF(OR(historie[[#This Row],[400m]]&gt;b_5_m-k_5_m*měření,historie[[#This Row],[400m]]=""),0,ROUNDDOWN(a_5_m*(b_5_m-k_5_m*měření-historie[[#This Row],[400m]])^c_5_m,0))</f>
        <v>340</v>
      </c>
      <c r="AF216" s="61">
        <f>IF(OR(historie[[#This Row],[Překážky]]&gt;b_6_m-k_6_m*měření,historie[[#This Row],[Překážky]]=""),0,ROUNDDOWN(a_6_m*(b_6_m-k_6_m*měření-historie[[#This Row],[Překážky]])^c_6_m,0))</f>
        <v>0</v>
      </c>
      <c r="AG216" s="61">
        <f>IF(OR(historie[[#This Row],[Disk]]&lt;b_7_m,historie[[#This Row],[Disk]]=""),0,ROUNDDOWN(a_7_m*(historie[[#This Row],[Disk]]-b_7_m)^c_7_m,0))</f>
        <v>207</v>
      </c>
      <c r="AH216" s="61">
        <f>IF(OR(historie[[#This Row],[Tyčka]]&lt;b_8_m,historie[[#This Row],[Tyčka]]=""),0,ROUNDDOWN(a_8_m*(historie[[#This Row],[Tyčka]]-b_8_m)^c_8_m,0))</f>
        <v>0</v>
      </c>
      <c r="AI216" s="61">
        <f>IF(OR(historie[[#This Row],[Oštěp]]&lt;b_9_m,historie[[#This Row],[Oštěp]]=""),0,ROUNDDOWN(a_9_m*(historie[[#This Row],[Oštěp]]-b_9_m)^c_9_m,0))</f>
        <v>152</v>
      </c>
      <c r="AJ216" s="61">
        <f>IF(OR(historie[[#This Row],[1500m]]*24*60*60&gt;b_10_m,historie[[#This Row],[1500m]]=""),0,ROUNDDOWN(a_10_m*(b_10_m-historie[[#This Row],[1500m]]*24*60*60)^c_10_m,0))</f>
        <v>445</v>
      </c>
      <c r="AK21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2535</v>
      </c>
      <c r="AL21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379</v>
      </c>
      <c r="AM216" s="61">
        <f>IF(OR(historie[[#This Row],[Dálka]]&lt;b_2_m,historie[[#This Row],[Dálka]]=""),0,ROUNDDOWN(a_2_m*(ROUND(historie[[#This Row],[Dálka]]*VLOOKUP(historie[[#This Row],[Veteran]],Veteran,3,FALSE),0)-b_2_m)^c_2_m,0))</f>
        <v>335</v>
      </c>
      <c r="AN216" s="61">
        <f>IF(OR(historie[[#This Row],[Koule]]&lt;b_3_m,historie[[#This Row],[Koule]]=""),0,ROUNDDOWN(a_3_m*(FLOOR(historie[[#This Row],[Koule]]*VLOOKUP(historie[[#This Row],[Veteran]],Veteran,4,FALSE),0.01)-b_3_m)^c_3_m,0))</f>
        <v>360</v>
      </c>
      <c r="AO216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21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340</v>
      </c>
      <c r="AQ21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16" s="61">
        <f>IF(OR(historie[[#This Row],[Disk]]&lt;b_7_m,historie[[#This Row],[Disk]]=""),0,ROUNDDOWN(a_7_m*(FLOOR(historie[[#This Row],[Disk]]*VLOOKUP(historie[[#This Row],[Veteran]],Veteran,8,FALSE),0.01)-b_7_m)^c_7_m,0))</f>
        <v>207</v>
      </c>
      <c r="AS216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16" s="61">
        <f>IF(OR(historie[[#This Row],[Oštěp]]&lt;b_9_m,historie[[#This Row],[Oštěp]]=""),0,ROUNDDOWN(a_9_m*(FLOOR(historie[[#This Row],[Oštěp]]*VLOOKUP(historie[[#This Row],[Veteran]],Veteran,10,FALSE),0.01)-b_9_m)^c_9_m,0))</f>
        <v>152</v>
      </c>
      <c r="AU216" s="61">
        <f>IF(OR(historie[[#This Row],[1500m]]*24*60*60&gt;b_10_m,historie[[#This Row],[1500m]]=""),0,ROUNDDOWN(a_10_m*(b_10_m-historie[[#This Row],[1500m]]*VLOOKUP(historie[[#This Row],[Veteran]],Veteran,11,FALSE)*24*60*60)^c_10_m,0))</f>
        <v>445</v>
      </c>
      <c r="AV216" s="80">
        <f t="shared" si="3"/>
        <v>2535</v>
      </c>
      <c r="AW216" s="62">
        <f t="array" ref="AW216">MAX(IF(historie[[Jméno a příjmení]:[Jméno a příjmení]]=A216,historie[[100m_body_v]:[100m_body_v]]))
+MAX(IF(historie[[Jméno a příjmení]:[Jméno a příjmení]]=A216,historie[[dálka_body_v]:[dálka_body_v]]))
+MAX(IF(historie[[Jméno a příjmení]:[Jméno a příjmení]]=A216,historie[[koule_body_v]:[koule_body_v]]))
+MAX(IF(historie[[Jméno a příjmení]:[Jméno a příjmení]]=A216,historie[[výška_body_v]:[výška_body_v]]))
+MAX(IF(historie[[Jméno a příjmení]:[Jméno a příjmení]]=A216,historie[[400m_body_v]:[400m_body_v]]))
+MAX(IF(historie[[Jméno a příjmení]:[Jméno a příjmení]]=A216,historie[[překážky_body_v]:[překážky_body_v]]))
+MAX(IF(historie[[Jméno a příjmení]:[Jméno a příjmení]]=A216,historie[[disk_body_v]:[disk_body_v]]))
+MAX(IF(historie[[Jméno a příjmení]:[Jméno a příjmení]]=A216,historie[[tyčka_body_v]:[tyčka_body_v]]))
+MAX(IF(historie[[Jméno a příjmení]:[Jméno a příjmení]]=A216,historie[[oštěp_body_v]:[oštěp_body_v]]))
+MAX(IF(historie[[Jméno a příjmení]:[Jméno a příjmení]]=A216,historie[[1500m_body_v]:[1500m_body_v]]))</f>
        <v>2828</v>
      </c>
    </row>
    <row r="217" spans="1:49" x14ac:dyDescent="0.2">
      <c r="A217" s="56" t="s">
        <v>31</v>
      </c>
      <c r="B217" s="56">
        <v>1979</v>
      </c>
      <c r="C217" s="57">
        <v>13.35</v>
      </c>
      <c r="D217" s="58">
        <v>365</v>
      </c>
      <c r="E217" s="59">
        <v>496</v>
      </c>
      <c r="F217" s="58">
        <v>375</v>
      </c>
      <c r="G217" s="57">
        <v>7.59</v>
      </c>
      <c r="H217" s="58">
        <v>342</v>
      </c>
      <c r="I217" s="59">
        <v>145</v>
      </c>
      <c r="J217" s="58">
        <v>352</v>
      </c>
      <c r="K217" s="57">
        <v>61.2</v>
      </c>
      <c r="L217" s="58">
        <v>369</v>
      </c>
      <c r="M217" s="57">
        <v>26.66</v>
      </c>
      <c r="N217" s="58">
        <v>13</v>
      </c>
      <c r="O217" s="57">
        <v>16.100000000000001</v>
      </c>
      <c r="P217" s="58">
        <v>200</v>
      </c>
      <c r="Q217" s="59"/>
      <c r="R217" s="58">
        <v>0</v>
      </c>
      <c r="S217" s="57">
        <v>20</v>
      </c>
      <c r="T217" s="58">
        <v>161</v>
      </c>
      <c r="U217" s="60">
        <v>3.8194444444444443E-3</v>
      </c>
      <c r="V217" s="58">
        <v>397</v>
      </c>
      <c r="W217" s="58">
        <v>2574</v>
      </c>
      <c r="X217" s="83">
        <v>2002</v>
      </c>
      <c r="Y217" s="77">
        <f>IF(historie[[#This Row],[Ročník]]&lt;&gt;0,historie[[#This Row],[Rok]]-historie[[#This Row],[Ročník]],"")</f>
        <v>23</v>
      </c>
      <c r="Z217" s="80">
        <f>IF(AND(historie[[#This Row],[Ročník]]&lt;&gt;"",FLOOR(historie[[#This Row],[Rok]]-historie[[#This Row],[Ročník]],5)&gt;=35),FLOOR(historie[[#This Row],[Rok]]-historie[[#This Row],[Ročník]],5),0)</f>
        <v>0</v>
      </c>
      <c r="AA217" s="61">
        <f>IF(OR(historie[[#This Row],[100m]]&gt;b_1_m-k_1_m*měření,historie[[#This Row],[100m]]=""),0,ROUNDDOWN(a_1_m*(b_1_m-k_1_m*měření-historie[[#This Row],[100m]])^c_1_m,0))</f>
        <v>373</v>
      </c>
      <c r="AB217" s="61">
        <f>IF(OR(historie[[#This Row],[Dálka]]&lt;b_2_m,historie[[#This Row],[Dálka]]=""),0,ROUNDDOWN(a_2_m*(historie[[#This Row],[Dálka]]-b_2_m)^c_2_m,0))</f>
        <v>375</v>
      </c>
      <c r="AC217" s="61">
        <f>IF(OR(historie[[#This Row],[Koule]]&lt;b_3_m,historie[[#This Row],[Koule]]=""),0,ROUNDDOWN(a_3_m*(historie[[#This Row],[Koule]]-b_3_m)^c_3_m,0))</f>
        <v>342</v>
      </c>
      <c r="AD217" s="61">
        <f>IF(OR(historie[[#This Row],[Výška]]&lt;b_4_m,historie[[#This Row],[Výška]]=""),0,ROUNDDOWN(a_4_m*(historie[[#This Row],[Výška]]-b_4_m)^c_4_m,0))</f>
        <v>352</v>
      </c>
      <c r="AE217" s="61">
        <f>IF(OR(historie[[#This Row],[400m]]&gt;b_5_m-k_5_m*měření,historie[[#This Row],[400m]]=""),0,ROUNDDOWN(a_5_m*(b_5_m-k_5_m*měření-historie[[#This Row],[400m]])^c_5_m,0))</f>
        <v>369</v>
      </c>
      <c r="AF217" s="61">
        <f>IF(OR(historie[[#This Row],[Překážky]]&gt;b_6_m-k_6_m*měření,historie[[#This Row],[Překážky]]=""),0,ROUNDDOWN(a_6_m*(b_6_m-k_6_m*měření-historie[[#This Row],[Překážky]])^c_6_m,0))</f>
        <v>14</v>
      </c>
      <c r="AG217" s="61">
        <f>IF(OR(historie[[#This Row],[Disk]]&lt;b_7_m,historie[[#This Row],[Disk]]=""),0,ROUNDDOWN(a_7_m*(historie[[#This Row],[Disk]]-b_7_m)^c_7_m,0))</f>
        <v>200</v>
      </c>
      <c r="AH217" s="61">
        <f>IF(OR(historie[[#This Row],[Tyčka]]&lt;b_8_m,historie[[#This Row],[Tyčka]]=""),0,ROUNDDOWN(a_8_m*(historie[[#This Row],[Tyčka]]-b_8_m)^c_8_m,0))</f>
        <v>0</v>
      </c>
      <c r="AI217" s="61">
        <f>IF(OR(historie[[#This Row],[Oštěp]]&lt;b_9_m,historie[[#This Row],[Oštěp]]=""),0,ROUNDDOWN(a_9_m*(historie[[#This Row],[Oštěp]]-b_9_m)^c_9_m,0))</f>
        <v>161</v>
      </c>
      <c r="AJ217" s="61">
        <f>IF(OR(historie[[#This Row],[1500m]]*24*60*60&gt;b_10_m,historie[[#This Row],[1500m]]=""),0,ROUNDDOWN(a_10_m*(b_10_m-historie[[#This Row],[1500m]]*24*60*60)^c_10_m,0))</f>
        <v>399</v>
      </c>
      <c r="AK21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2585</v>
      </c>
      <c r="AL21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373</v>
      </c>
      <c r="AM217" s="61">
        <f>IF(OR(historie[[#This Row],[Dálka]]&lt;b_2_m,historie[[#This Row],[Dálka]]=""),0,ROUNDDOWN(a_2_m*(ROUND(historie[[#This Row],[Dálka]]*VLOOKUP(historie[[#This Row],[Veteran]],Veteran,3,FALSE),0)-b_2_m)^c_2_m,0))</f>
        <v>375</v>
      </c>
      <c r="AN217" s="61">
        <f>IF(OR(historie[[#This Row],[Koule]]&lt;b_3_m,historie[[#This Row],[Koule]]=""),0,ROUNDDOWN(a_3_m*(FLOOR(historie[[#This Row],[Koule]]*VLOOKUP(historie[[#This Row],[Veteran]],Veteran,4,FALSE),0.01)-b_3_m)^c_3_m,0))</f>
        <v>342</v>
      </c>
      <c r="AO217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21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369</v>
      </c>
      <c r="AQ21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14</v>
      </c>
      <c r="AR217" s="61">
        <f>IF(OR(historie[[#This Row],[Disk]]&lt;b_7_m,historie[[#This Row],[Disk]]=""),0,ROUNDDOWN(a_7_m*(FLOOR(historie[[#This Row],[Disk]]*VLOOKUP(historie[[#This Row],[Veteran]],Veteran,8,FALSE),0.01)-b_7_m)^c_7_m,0))</f>
        <v>200</v>
      </c>
      <c r="AS217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17" s="61">
        <f>IF(OR(historie[[#This Row],[Oštěp]]&lt;b_9_m,historie[[#This Row],[Oštěp]]=""),0,ROUNDDOWN(a_9_m*(FLOOR(historie[[#This Row],[Oštěp]]*VLOOKUP(historie[[#This Row],[Veteran]],Veteran,10,FALSE),0.01)-b_9_m)^c_9_m,0))</f>
        <v>161</v>
      </c>
      <c r="AU217" s="61">
        <f>IF(OR(historie[[#This Row],[1500m]]*24*60*60&gt;b_10_m,historie[[#This Row],[1500m]]=""),0,ROUNDDOWN(a_10_m*(b_10_m-historie[[#This Row],[1500m]]*VLOOKUP(historie[[#This Row],[Veteran]],Veteran,11,FALSE)*24*60*60)^c_10_m,0))</f>
        <v>399</v>
      </c>
      <c r="AV217" s="80">
        <f t="shared" si="3"/>
        <v>2585</v>
      </c>
      <c r="AW217" s="62">
        <f t="array" ref="AW217">MAX(IF(historie[[Jméno a příjmení]:[Jméno a příjmení]]=A217,historie[[100m_body_v]:[100m_body_v]]))
+MAX(IF(historie[[Jméno a příjmení]:[Jméno a příjmení]]=A217,historie[[dálka_body_v]:[dálka_body_v]]))
+MAX(IF(historie[[Jméno a příjmení]:[Jméno a příjmení]]=A217,historie[[koule_body_v]:[koule_body_v]]))
+MAX(IF(historie[[Jméno a příjmení]:[Jméno a příjmení]]=A217,historie[[výška_body_v]:[výška_body_v]]))
+MAX(IF(historie[[Jméno a příjmení]:[Jméno a příjmení]]=A217,historie[[400m_body_v]:[400m_body_v]]))
+MAX(IF(historie[[Jméno a příjmení]:[Jméno a příjmení]]=A217,historie[[překážky_body_v]:[překážky_body_v]]))
+MAX(IF(historie[[Jméno a příjmení]:[Jméno a příjmení]]=A217,historie[[disk_body_v]:[disk_body_v]]))
+MAX(IF(historie[[Jméno a příjmení]:[Jméno a příjmení]]=A217,historie[[tyčka_body_v]:[tyčka_body_v]]))
+MAX(IF(historie[[Jméno a příjmení]:[Jméno a příjmení]]=A217,historie[[oštěp_body_v]:[oštěp_body_v]]))
+MAX(IF(historie[[Jméno a příjmení]:[Jméno a příjmení]]=A217,historie[[1500m_body_v]:[1500m_body_v]]))</f>
        <v>2828</v>
      </c>
    </row>
    <row r="218" spans="1:49" x14ac:dyDescent="0.2">
      <c r="A218" s="122" t="s">
        <v>221</v>
      </c>
      <c r="B218" s="122">
        <v>1976</v>
      </c>
      <c r="C218" s="118">
        <v>14.62</v>
      </c>
      <c r="D218" s="119">
        <v>338</v>
      </c>
      <c r="E218" s="115"/>
      <c r="F218" s="119">
        <v>0</v>
      </c>
      <c r="G218" s="118">
        <v>6.15</v>
      </c>
      <c r="H218" s="119">
        <v>330</v>
      </c>
      <c r="I218" s="115">
        <v>120</v>
      </c>
      <c r="J218" s="119">
        <v>263</v>
      </c>
      <c r="K218" s="118"/>
      <c r="L218" s="119">
        <v>0</v>
      </c>
      <c r="M218" s="118"/>
      <c r="N218" s="119">
        <v>0</v>
      </c>
      <c r="O218" s="118"/>
      <c r="P218" s="119">
        <v>0</v>
      </c>
      <c r="Q218" s="115"/>
      <c r="R218" s="119">
        <v>0</v>
      </c>
      <c r="S218" s="118"/>
      <c r="T218" s="119">
        <v>0</v>
      </c>
      <c r="U218" s="120"/>
      <c r="V218" s="119">
        <v>0</v>
      </c>
      <c r="W218" s="119">
        <v>931</v>
      </c>
      <c r="X218" s="83">
        <v>2021</v>
      </c>
      <c r="Y218" s="80">
        <f>IF(historie[[#This Row],[Ročník]]&lt;&gt;0,historie[[#This Row],[Rok]]-historie[[#This Row],[Ročník]],"")</f>
        <v>45</v>
      </c>
      <c r="Z218" s="80">
        <f>IF(AND(historie[[#This Row],[Ročník]]&lt;&gt;"",FLOOR(historie[[#This Row],[Rok]]-historie[[#This Row],[Ročník]],5)&gt;=35),FLOOR(historie[[#This Row],[Rok]]-historie[[#This Row],[Ročník]],5),0)</f>
        <v>45</v>
      </c>
      <c r="AA218" s="121">
        <f>IF(OR(historie[[#This Row],[100m]]&gt;b_1_m-k_1_m*měření,historie[[#This Row],[100m]]=""),0,ROUNDDOWN(a_1_m*(b_1_m-k_1_m*měření-historie[[#This Row],[100m]])^c_1_m,0))</f>
        <v>201</v>
      </c>
      <c r="AB218" s="121">
        <f>IF(OR(historie[[#This Row],[Dálka]]&lt;b_2_m,historie[[#This Row],[Dálka]]=""),0,ROUNDDOWN(a_2_m*(historie[[#This Row],[Dálka]]-b_2_m)^c_2_m,0))</f>
        <v>0</v>
      </c>
      <c r="AC218" s="121">
        <f>IF(OR(historie[[#This Row],[Koule]]&lt;b_3_m,historie[[#This Row],[Koule]]=""),0,ROUNDDOWN(a_3_m*(historie[[#This Row],[Koule]]-b_3_m)^c_3_m,0))</f>
        <v>258</v>
      </c>
      <c r="AD218" s="121">
        <f>IF(OR(historie[[#This Row],[Výška]]&lt;b_4_m,historie[[#This Row],[Výška]]=""),0,ROUNDDOWN(a_4_m*(historie[[#This Row],[Výška]]-b_4_m)^c_4_m,0))</f>
        <v>188</v>
      </c>
      <c r="AE218" s="121">
        <f>IF(OR(historie[[#This Row],[400m]]&gt;b_5_m-k_5_m*měření,historie[[#This Row],[400m]]=""),0,ROUNDDOWN(a_5_m*(b_5_m-k_5_m*měření-historie[[#This Row],[400m]])^c_5_m,0))</f>
        <v>0</v>
      </c>
      <c r="AF218" s="121">
        <f>IF(OR(historie[[#This Row],[Překážky]]&gt;b_6_m-k_6_m*měření,historie[[#This Row],[Překážky]]=""),0,ROUNDDOWN(a_6_m*(b_6_m-k_6_m*měření-historie[[#This Row],[Překážky]])^c_6_m,0))</f>
        <v>0</v>
      </c>
      <c r="AG218" s="121">
        <f>IF(OR(historie[[#This Row],[Disk]]&lt;b_7_m,historie[[#This Row],[Disk]]=""),0,ROUNDDOWN(a_7_m*(historie[[#This Row],[Disk]]-b_7_m)^c_7_m,0))</f>
        <v>0</v>
      </c>
      <c r="AH218" s="121">
        <f>IF(OR(historie[[#This Row],[Tyčka]]&lt;b_8_m,historie[[#This Row],[Tyčka]]=""),0,ROUNDDOWN(a_8_m*(historie[[#This Row],[Tyčka]]-b_8_m)^c_8_m,0))</f>
        <v>0</v>
      </c>
      <c r="AI218" s="121">
        <f>IF(OR(historie[[#This Row],[Oštěp]]&lt;b_9_m,historie[[#This Row],[Oštěp]]=""),0,ROUNDDOWN(a_9_m*(historie[[#This Row],[Oštěp]]-b_9_m)^c_9_m,0))</f>
        <v>0</v>
      </c>
      <c r="AJ218" s="121">
        <f>IF(OR(historie[[#This Row],[1500m]]*24*60*60&gt;b_10_m,historie[[#This Row],[1500m]]=""),0,ROUNDDOWN(a_10_m*(b_10_m-historie[[#This Row],[1500m]]*24*60*60)^c_10_m,0))</f>
        <v>0</v>
      </c>
      <c r="AK21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647</v>
      </c>
      <c r="AL218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338</v>
      </c>
      <c r="AM218" s="121">
        <f>IF(OR(historie[[#This Row],[Dálka]]&lt;b_2_m,historie[[#This Row],[Dálka]]=""),0,ROUNDDOWN(a_2_m*(ROUND(historie[[#This Row],[Dálka]]*VLOOKUP(historie[[#This Row],[Veteran]],Veteran,3,FALSE),0)-b_2_m)^c_2_m,0))</f>
        <v>0</v>
      </c>
      <c r="AN218" s="121">
        <f>IF(OR(historie[[#This Row],[Koule]]&lt;b_3_m,historie[[#This Row],[Koule]]=""),0,ROUNDDOWN(a_3_m*(FLOOR(historie[[#This Row],[Koule]]*VLOOKUP(historie[[#This Row],[Veteran]],Veteran,4,FALSE),0.01)-b_3_m)^c_3_m,0))</f>
        <v>330</v>
      </c>
      <c r="AO218" s="121">
        <f>IF(OR(historie[[#This Row],[Výška]]&lt;b_4_m,historie[[#This Row],[Výška]]=""),0,ROUNDDOWN(a_4_m*(ROUND(historie[[#This Row],[Výška]]*VLOOKUP(historie[[#This Row],[Veteran]],Veteran,5,FALSE),0)-b_4_m)^c_4_m,0))</f>
        <v>263</v>
      </c>
      <c r="AP218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218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18" s="121">
        <f>IF(OR(historie[[#This Row],[Disk]]&lt;b_7_m,historie[[#This Row],[Disk]]=""),0,ROUNDDOWN(a_7_m*(FLOOR(historie[[#This Row],[Disk]]*VLOOKUP(historie[[#This Row],[Veteran]],Veteran,8,FALSE),0.01)-b_7_m)^c_7_m,0))</f>
        <v>0</v>
      </c>
      <c r="AS218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218" s="12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218" s="12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18" s="80">
        <f t="shared" si="3"/>
        <v>931</v>
      </c>
      <c r="AW218" s="121" cm="1">
        <f t="array" ref="AW218">MAX(IF(historie[[Jméno a příjmení]:[Jméno a příjmení]]=A218,historie[[100m_body_v]:[100m_body_v]]))
+MAX(IF(historie[[Jméno a příjmení]:[Jméno a příjmení]]=A218,historie[[dálka_body_v]:[dálka_body_v]]))
+MAX(IF(historie[[Jméno a příjmení]:[Jméno a příjmení]]=A218,historie[[koule_body_v]:[koule_body_v]]))
+MAX(IF(historie[[Jméno a příjmení]:[Jméno a příjmení]]=A218,historie[[výška_body_v]:[výška_body_v]]))
+MAX(IF(historie[[Jméno a příjmení]:[Jméno a příjmení]]=A218,historie[[400m_body_v]:[400m_body_v]]))
+MAX(IF(historie[[Jméno a příjmení]:[Jméno a příjmení]]=A218,historie[[překážky_body_v]:[překážky_body_v]]))
+MAX(IF(historie[[Jméno a příjmení]:[Jméno a příjmení]]=A218,historie[[disk_body_v]:[disk_body_v]]))
+MAX(IF(historie[[Jméno a příjmení]:[Jméno a příjmení]]=A218,historie[[tyčka_body_v]:[tyčka_body_v]]))
+MAX(IF(historie[[Jméno a příjmení]:[Jméno a příjmení]]=A218,historie[[oštěp_body_v]:[oštěp_body_v]]))
+MAX(IF(historie[[Jméno a příjmení]:[Jméno a příjmení]]=A218,historie[[1500m_body_v]:[1500m_body_v]]))</f>
        <v>931</v>
      </c>
    </row>
    <row r="219" spans="1:49" x14ac:dyDescent="0.2">
      <c r="A219" s="56" t="s">
        <v>157</v>
      </c>
      <c r="B219" s="56">
        <v>1985</v>
      </c>
      <c r="C219" s="57">
        <v>14.4</v>
      </c>
      <c r="D219" s="58">
        <v>228</v>
      </c>
      <c r="E219" s="59">
        <v>395</v>
      </c>
      <c r="F219" s="58">
        <v>198</v>
      </c>
      <c r="G219" s="57">
        <v>6.3</v>
      </c>
      <c r="H219" s="58">
        <v>266</v>
      </c>
      <c r="I219" s="59">
        <v>125</v>
      </c>
      <c r="J219" s="58">
        <v>218</v>
      </c>
      <c r="K219" s="57">
        <v>71.489999999999995</v>
      </c>
      <c r="L219" s="58">
        <v>106</v>
      </c>
      <c r="M219" s="57">
        <v>34.01</v>
      </c>
      <c r="N219" s="58">
        <v>0</v>
      </c>
      <c r="O219" s="57">
        <v>14.53</v>
      </c>
      <c r="P219" s="58">
        <v>172</v>
      </c>
      <c r="Q219" s="59"/>
      <c r="R219" s="58">
        <v>0</v>
      </c>
      <c r="S219" s="57">
        <v>23.97</v>
      </c>
      <c r="T219" s="58">
        <v>215</v>
      </c>
      <c r="U219" s="60">
        <v>4.4753472222222217E-3</v>
      </c>
      <c r="V219" s="58">
        <v>166</v>
      </c>
      <c r="W219" s="58">
        <v>1569</v>
      </c>
      <c r="X219" s="83">
        <v>2013</v>
      </c>
      <c r="Y219" s="77">
        <f>IF(historie[[#This Row],[Ročník]]&lt;&gt;0,historie[[#This Row],[Rok]]-historie[[#This Row],[Ročník]],"")</f>
        <v>28</v>
      </c>
      <c r="Z219" s="80">
        <f>IF(AND(historie[[#This Row],[Ročník]]&lt;&gt;"",FLOOR(historie[[#This Row],[Rok]]-historie[[#This Row],[Ročník]],5)&gt;=35),FLOOR(historie[[#This Row],[Rok]]-historie[[#This Row],[Ročník]],5),0)</f>
        <v>0</v>
      </c>
      <c r="AA219" s="61">
        <f>IF(OR(historie[[#This Row],[100m]]&gt;b_1_m-k_1_m*měření,historie[[#This Row],[100m]]=""),0,ROUNDDOWN(a_1_m*(b_1_m-k_1_m*měření-historie[[#This Row],[100m]])^c_1_m,0))</f>
        <v>228</v>
      </c>
      <c r="AB219" s="61">
        <f>IF(OR(historie[[#This Row],[Dálka]]&lt;b_2_m,historie[[#This Row],[Dálka]]=""),0,ROUNDDOWN(a_2_m*(historie[[#This Row],[Dálka]]-b_2_m)^c_2_m,0))</f>
        <v>198</v>
      </c>
      <c r="AC219" s="61">
        <f>IF(OR(historie[[#This Row],[Koule]]&lt;b_3_m,historie[[#This Row],[Koule]]=""),0,ROUNDDOWN(a_3_m*(historie[[#This Row],[Koule]]-b_3_m)^c_3_m,0))</f>
        <v>266</v>
      </c>
      <c r="AD219" s="61">
        <f>IF(OR(historie[[#This Row],[Výška]]&lt;b_4_m,historie[[#This Row],[Výška]]=""),0,ROUNDDOWN(a_4_m*(historie[[#This Row],[Výška]]-b_4_m)^c_4_m,0))</f>
        <v>218</v>
      </c>
      <c r="AE219" s="61">
        <f>IF(OR(historie[[#This Row],[400m]]&gt;b_5_m-k_5_m*měření,historie[[#This Row],[400m]]=""),0,ROUNDDOWN(a_5_m*(b_5_m-k_5_m*měření-historie[[#This Row],[400m]])^c_5_m,0))</f>
        <v>106</v>
      </c>
      <c r="AF219" s="61">
        <f>IF(OR(historie[[#This Row],[Překážky]]&gt;b_6_m-k_6_m*měření,historie[[#This Row],[Překážky]]=""),0,ROUNDDOWN(a_6_m*(b_6_m-k_6_m*měření-historie[[#This Row],[Překážky]])^c_6_m,0))</f>
        <v>0</v>
      </c>
      <c r="AG219" s="61">
        <f>IF(OR(historie[[#This Row],[Disk]]&lt;b_7_m,historie[[#This Row],[Disk]]=""),0,ROUNDDOWN(a_7_m*(historie[[#This Row],[Disk]]-b_7_m)^c_7_m,0))</f>
        <v>172</v>
      </c>
      <c r="AH219" s="61">
        <f>IF(OR(historie[[#This Row],[Tyčka]]&lt;b_8_m,historie[[#This Row],[Tyčka]]=""),0,ROUNDDOWN(a_8_m*(historie[[#This Row],[Tyčka]]-b_8_m)^c_8_m,0))</f>
        <v>0</v>
      </c>
      <c r="AI219" s="61">
        <f>IF(OR(historie[[#This Row],[Oštěp]]&lt;b_9_m,historie[[#This Row],[Oštěp]]=""),0,ROUNDDOWN(a_9_m*(historie[[#This Row],[Oštěp]]-b_9_m)^c_9_m,0))</f>
        <v>215</v>
      </c>
      <c r="AJ219" s="61">
        <f>IF(OR(historie[[#This Row],[1500m]]*24*60*60&gt;b_10_m,historie[[#This Row],[1500m]]=""),0,ROUNDDOWN(a_10_m*(b_10_m-historie[[#This Row],[1500m]]*24*60*60)^c_10_m,0))</f>
        <v>166</v>
      </c>
      <c r="AK21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1569</v>
      </c>
      <c r="AL21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228</v>
      </c>
      <c r="AM219" s="61">
        <f>IF(OR(historie[[#This Row],[Dálka]]&lt;b_2_m,historie[[#This Row],[Dálka]]=""),0,ROUNDDOWN(a_2_m*(ROUND(historie[[#This Row],[Dálka]]*VLOOKUP(historie[[#This Row],[Veteran]],Veteran,3,FALSE),0)-b_2_m)^c_2_m,0))</f>
        <v>198</v>
      </c>
      <c r="AN219" s="61">
        <f>IF(OR(historie[[#This Row],[Koule]]&lt;b_3_m,historie[[#This Row],[Koule]]=""),0,ROUNDDOWN(a_3_m*(FLOOR(historie[[#This Row],[Koule]]*VLOOKUP(historie[[#This Row],[Veteran]],Veteran,4,FALSE),0.01)-b_3_m)^c_3_m,0))</f>
        <v>266</v>
      </c>
      <c r="AO219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21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106</v>
      </c>
      <c r="AQ21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19" s="61">
        <f>IF(OR(historie[[#This Row],[Disk]]&lt;b_7_m,historie[[#This Row],[Disk]]=""),0,ROUNDDOWN(a_7_m*(FLOOR(historie[[#This Row],[Disk]]*VLOOKUP(historie[[#This Row],[Veteran]],Veteran,8,FALSE),0.01)-b_7_m)^c_7_m,0))</f>
        <v>172</v>
      </c>
      <c r="AS21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19" s="61">
        <f>IF(OR(historie[[#This Row],[Oštěp]]&lt;b_9_m,historie[[#This Row],[Oštěp]]=""),0,ROUNDDOWN(a_9_m*(FLOOR(historie[[#This Row],[Oštěp]]*VLOOKUP(historie[[#This Row],[Veteran]],Veteran,10,FALSE),0.01)-b_9_m)^c_9_m,0))</f>
        <v>215</v>
      </c>
      <c r="AU219" s="61">
        <f>IF(OR(historie[[#This Row],[1500m]]*24*60*60&gt;b_10_m,historie[[#This Row],[1500m]]=""),0,ROUNDDOWN(a_10_m*(b_10_m-historie[[#This Row],[1500m]]*VLOOKUP(historie[[#This Row],[Veteran]],Veteran,11,FALSE)*24*60*60)^c_10_m,0))</f>
        <v>166</v>
      </c>
      <c r="AV219" s="80">
        <f t="shared" si="3"/>
        <v>1569</v>
      </c>
      <c r="AW219" s="62">
        <f t="array" ref="AW219">MAX(IF(historie[[Jméno a příjmení]:[Jméno a příjmení]]=A219,historie[[100m_body_v]:[100m_body_v]]))
+MAX(IF(historie[[Jméno a příjmení]:[Jméno a příjmení]]=A219,historie[[dálka_body_v]:[dálka_body_v]]))
+MAX(IF(historie[[Jméno a příjmení]:[Jméno a příjmení]]=A219,historie[[koule_body_v]:[koule_body_v]]))
+MAX(IF(historie[[Jméno a příjmení]:[Jméno a příjmení]]=A219,historie[[výška_body_v]:[výška_body_v]]))
+MAX(IF(historie[[Jméno a příjmení]:[Jméno a příjmení]]=A219,historie[[400m_body_v]:[400m_body_v]]))
+MAX(IF(historie[[Jméno a příjmení]:[Jméno a příjmení]]=A219,historie[[překážky_body_v]:[překážky_body_v]]))
+MAX(IF(historie[[Jméno a příjmení]:[Jméno a příjmení]]=A219,historie[[disk_body_v]:[disk_body_v]]))
+MAX(IF(historie[[Jméno a příjmení]:[Jméno a příjmení]]=A219,historie[[tyčka_body_v]:[tyčka_body_v]]))
+MAX(IF(historie[[Jméno a příjmení]:[Jméno a příjmení]]=A219,historie[[oštěp_body_v]:[oštěp_body_v]]))
+MAX(IF(historie[[Jméno a příjmení]:[Jméno a příjmení]]=A219,historie[[1500m_body_v]:[1500m_body_v]]))</f>
        <v>1569</v>
      </c>
    </row>
    <row r="220" spans="1:49" x14ac:dyDescent="0.2">
      <c r="A220" s="56" t="s">
        <v>19</v>
      </c>
      <c r="B220" s="56">
        <v>1982</v>
      </c>
      <c r="C220" s="57">
        <v>12.97</v>
      </c>
      <c r="D220" s="58">
        <v>433</v>
      </c>
      <c r="E220" s="59">
        <v>460</v>
      </c>
      <c r="F220" s="58">
        <v>308</v>
      </c>
      <c r="G220" s="57">
        <v>8.36</v>
      </c>
      <c r="H220" s="58">
        <v>388</v>
      </c>
      <c r="I220" s="59">
        <v>150</v>
      </c>
      <c r="J220" s="58">
        <v>389</v>
      </c>
      <c r="K220" s="57">
        <v>61.19</v>
      </c>
      <c r="L220" s="58">
        <v>369</v>
      </c>
      <c r="M220" s="57">
        <v>21.87</v>
      </c>
      <c r="N220" s="58">
        <v>202</v>
      </c>
      <c r="O220" s="57">
        <v>22.65</v>
      </c>
      <c r="P220" s="58">
        <v>322</v>
      </c>
      <c r="Q220" s="59">
        <v>200</v>
      </c>
      <c r="R220" s="58">
        <v>140</v>
      </c>
      <c r="S220" s="57">
        <v>36.17</v>
      </c>
      <c r="T220" s="58">
        <v>387</v>
      </c>
      <c r="U220" s="60">
        <v>3.5960648148148154E-3</v>
      </c>
      <c r="V220" s="58">
        <v>500</v>
      </c>
      <c r="W220" s="58">
        <v>3438</v>
      </c>
      <c r="X220" s="83">
        <v>2013</v>
      </c>
      <c r="Y220" s="77">
        <f>IF(historie[[#This Row],[Ročník]]&lt;&gt;0,historie[[#This Row],[Rok]]-historie[[#This Row],[Ročník]],"")</f>
        <v>31</v>
      </c>
      <c r="Z220" s="80">
        <f>IF(AND(historie[[#This Row],[Ročník]]&lt;&gt;"",FLOOR(historie[[#This Row],[Rok]]-historie[[#This Row],[Ročník]],5)&gt;=35),FLOOR(historie[[#This Row],[Rok]]-historie[[#This Row],[Ročník]],5),0)</f>
        <v>0</v>
      </c>
      <c r="AA220" s="61">
        <f>IF(OR(historie[[#This Row],[100m]]&gt;b_1_m-k_1_m*měření,historie[[#This Row],[100m]]=""),0,ROUNDDOWN(a_1_m*(b_1_m-k_1_m*měření-historie[[#This Row],[100m]])^c_1_m,0))</f>
        <v>433</v>
      </c>
      <c r="AB220" s="61">
        <f>IF(OR(historie[[#This Row],[Dálka]]&lt;b_2_m,historie[[#This Row],[Dálka]]=""),0,ROUNDDOWN(a_2_m*(historie[[#This Row],[Dálka]]-b_2_m)^c_2_m,0))</f>
        <v>308</v>
      </c>
      <c r="AC220" s="61">
        <f>IF(OR(historie[[#This Row],[Koule]]&lt;b_3_m,historie[[#This Row],[Koule]]=""),0,ROUNDDOWN(a_3_m*(historie[[#This Row],[Koule]]-b_3_m)^c_3_m,0))</f>
        <v>388</v>
      </c>
      <c r="AD220" s="61">
        <f>IF(OR(historie[[#This Row],[Výška]]&lt;b_4_m,historie[[#This Row],[Výška]]=""),0,ROUNDDOWN(a_4_m*(historie[[#This Row],[Výška]]-b_4_m)^c_4_m,0))</f>
        <v>389</v>
      </c>
      <c r="AE220" s="61">
        <f>IF(OR(historie[[#This Row],[400m]]&gt;b_5_m-k_5_m*měření,historie[[#This Row],[400m]]=""),0,ROUNDDOWN(a_5_m*(b_5_m-k_5_m*měření-historie[[#This Row],[400m]])^c_5_m,0))</f>
        <v>369</v>
      </c>
      <c r="AF220" s="61">
        <f>IF(OR(historie[[#This Row],[Překážky]]&gt;b_6_m-k_6_m*měření,historie[[#This Row],[Překážky]]=""),0,ROUNDDOWN(a_6_m*(b_6_m-k_6_m*měření-historie[[#This Row],[Překážky]])^c_6_m,0))</f>
        <v>202</v>
      </c>
      <c r="AG220" s="61">
        <f>IF(OR(historie[[#This Row],[Disk]]&lt;b_7_m,historie[[#This Row],[Disk]]=""),0,ROUNDDOWN(a_7_m*(historie[[#This Row],[Disk]]-b_7_m)^c_7_m,0))</f>
        <v>322</v>
      </c>
      <c r="AH220" s="61">
        <f>IF(OR(historie[[#This Row],[Tyčka]]&lt;b_8_m,historie[[#This Row],[Tyčka]]=""),0,ROUNDDOWN(a_8_m*(historie[[#This Row],[Tyčka]]-b_8_m)^c_8_m,0))</f>
        <v>140</v>
      </c>
      <c r="AI220" s="61">
        <f>IF(OR(historie[[#This Row],[Oštěp]]&lt;b_9_m,historie[[#This Row],[Oštěp]]=""),0,ROUNDDOWN(a_9_m*(historie[[#This Row],[Oštěp]]-b_9_m)^c_9_m,0))</f>
        <v>387</v>
      </c>
      <c r="AJ220" s="61">
        <f>IF(OR(historie[[#This Row],[1500m]]*24*60*60&gt;b_10_m,historie[[#This Row],[1500m]]=""),0,ROUNDDOWN(a_10_m*(b_10_m-historie[[#This Row],[1500m]]*24*60*60)^c_10_m,0))</f>
        <v>500</v>
      </c>
      <c r="AK22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3438</v>
      </c>
      <c r="AL22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433</v>
      </c>
      <c r="AM220" s="61">
        <f>IF(OR(historie[[#This Row],[Dálka]]&lt;b_2_m,historie[[#This Row],[Dálka]]=""),0,ROUNDDOWN(a_2_m*(ROUND(historie[[#This Row],[Dálka]]*VLOOKUP(historie[[#This Row],[Veteran]],Veteran,3,FALSE),0)-b_2_m)^c_2_m,0))</f>
        <v>308</v>
      </c>
      <c r="AN220" s="61">
        <f>IF(OR(historie[[#This Row],[Koule]]&lt;b_3_m,historie[[#This Row],[Koule]]=""),0,ROUNDDOWN(a_3_m*(FLOOR(historie[[#This Row],[Koule]]*VLOOKUP(historie[[#This Row],[Veteran]],Veteran,4,FALSE),0.01)-b_3_m)^c_3_m,0))</f>
        <v>388</v>
      </c>
      <c r="AO220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22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369</v>
      </c>
      <c r="AQ22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202</v>
      </c>
      <c r="AR220" s="61">
        <f>IF(OR(historie[[#This Row],[Disk]]&lt;b_7_m,historie[[#This Row],[Disk]]=""),0,ROUNDDOWN(a_7_m*(FLOOR(historie[[#This Row],[Disk]]*VLOOKUP(historie[[#This Row],[Veteran]],Veteran,8,FALSE),0.01)-b_7_m)^c_7_m,0))</f>
        <v>322</v>
      </c>
      <c r="AS220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220" s="61">
        <f>IF(OR(historie[[#This Row],[Oštěp]]&lt;b_9_m,historie[[#This Row],[Oštěp]]=""),0,ROUNDDOWN(a_9_m*(FLOOR(historie[[#This Row],[Oštěp]]*VLOOKUP(historie[[#This Row],[Veteran]],Veteran,10,FALSE),0.01)-b_9_m)^c_9_m,0))</f>
        <v>387</v>
      </c>
      <c r="AU220" s="61">
        <f>IF(OR(historie[[#This Row],[1500m]]*24*60*60&gt;b_10_m,historie[[#This Row],[1500m]]=""),0,ROUNDDOWN(a_10_m*(b_10_m-historie[[#This Row],[1500m]]*VLOOKUP(historie[[#This Row],[Veteran]],Veteran,11,FALSE)*24*60*60)^c_10_m,0))</f>
        <v>500</v>
      </c>
      <c r="AV220" s="80">
        <f t="shared" si="3"/>
        <v>3438</v>
      </c>
      <c r="AW220" s="62">
        <f t="array" ref="AW220">MAX(IF(historie[[Jméno a příjmení]:[Jméno a příjmení]]=A220,historie[[100m_body_v]:[100m_body_v]]))
+MAX(IF(historie[[Jméno a příjmení]:[Jméno a příjmení]]=A220,historie[[dálka_body_v]:[dálka_body_v]]))
+MAX(IF(historie[[Jméno a příjmení]:[Jméno a příjmení]]=A220,historie[[koule_body_v]:[koule_body_v]]))
+MAX(IF(historie[[Jméno a příjmení]:[Jméno a příjmení]]=A220,historie[[výška_body_v]:[výška_body_v]]))
+MAX(IF(historie[[Jméno a příjmení]:[Jméno a příjmení]]=A220,historie[[400m_body_v]:[400m_body_v]]))
+MAX(IF(historie[[Jméno a příjmení]:[Jméno a příjmení]]=A220,historie[[překážky_body_v]:[překážky_body_v]]))
+MAX(IF(historie[[Jméno a příjmení]:[Jméno a příjmení]]=A220,historie[[disk_body_v]:[disk_body_v]]))
+MAX(IF(historie[[Jméno a příjmení]:[Jméno a příjmení]]=A220,historie[[tyčka_body_v]:[tyčka_body_v]]))
+MAX(IF(historie[[Jméno a příjmení]:[Jméno a příjmení]]=A220,historie[[oštěp_body_v]:[oštěp_body_v]]))
+MAX(IF(historie[[Jméno a příjmení]:[Jméno a příjmení]]=A220,historie[[1500m_body_v]:[1500m_body_v]]))</f>
        <v>3659</v>
      </c>
    </row>
    <row r="221" spans="1:49" x14ac:dyDescent="0.2">
      <c r="A221" s="56" t="s">
        <v>19</v>
      </c>
      <c r="B221" s="56">
        <v>1982</v>
      </c>
      <c r="C221" s="57">
        <v>13.02</v>
      </c>
      <c r="D221" s="58">
        <v>425</v>
      </c>
      <c r="E221" s="59">
        <v>462</v>
      </c>
      <c r="F221" s="58">
        <v>312</v>
      </c>
      <c r="G221" s="57">
        <v>8.08</v>
      </c>
      <c r="H221" s="58">
        <v>371</v>
      </c>
      <c r="I221" s="63">
        <v>155</v>
      </c>
      <c r="J221" s="58">
        <v>426</v>
      </c>
      <c r="K221" s="57">
        <v>63.4</v>
      </c>
      <c r="L221" s="58">
        <v>301</v>
      </c>
      <c r="M221" s="57">
        <v>23.56</v>
      </c>
      <c r="N221" s="58">
        <v>112</v>
      </c>
      <c r="O221" s="57">
        <v>20.52</v>
      </c>
      <c r="P221" s="58">
        <v>282</v>
      </c>
      <c r="Q221" s="63">
        <v>190</v>
      </c>
      <c r="R221" s="58">
        <v>121</v>
      </c>
      <c r="S221" s="57">
        <v>30.74</v>
      </c>
      <c r="T221" s="58">
        <v>310</v>
      </c>
      <c r="U221" s="60">
        <v>3.9120370370370368E-3</v>
      </c>
      <c r="V221" s="58">
        <v>359</v>
      </c>
      <c r="W221" s="58">
        <v>3019</v>
      </c>
      <c r="X221" s="83">
        <v>2012</v>
      </c>
      <c r="Y221" s="77">
        <f>IF(historie[[#This Row],[Ročník]]&lt;&gt;0,historie[[#This Row],[Rok]]-historie[[#This Row],[Ročník]],"")</f>
        <v>30</v>
      </c>
      <c r="Z221" s="80">
        <f>IF(AND(historie[[#This Row],[Ročník]]&lt;&gt;"",FLOOR(historie[[#This Row],[Rok]]-historie[[#This Row],[Ročník]],5)&gt;=35),FLOOR(historie[[#This Row],[Rok]]-historie[[#This Row],[Ročník]],5),0)</f>
        <v>0</v>
      </c>
      <c r="AA221" s="61">
        <f>IF(OR(historie[[#This Row],[100m]]&gt;b_1_m-k_1_m*měření,historie[[#This Row],[100m]]=""),0,ROUNDDOWN(a_1_m*(b_1_m-k_1_m*měření-historie[[#This Row],[100m]])^c_1_m,0))</f>
        <v>425</v>
      </c>
      <c r="AB221" s="61">
        <f>IF(OR(historie[[#This Row],[Dálka]]&lt;b_2_m,historie[[#This Row],[Dálka]]=""),0,ROUNDDOWN(a_2_m*(historie[[#This Row],[Dálka]]-b_2_m)^c_2_m,0))</f>
        <v>312</v>
      </c>
      <c r="AC221" s="61">
        <f>IF(OR(historie[[#This Row],[Koule]]&lt;b_3_m,historie[[#This Row],[Koule]]=""),0,ROUNDDOWN(a_3_m*(historie[[#This Row],[Koule]]-b_3_m)^c_3_m,0))</f>
        <v>371</v>
      </c>
      <c r="AD221" s="61">
        <f>IF(OR(historie[[#This Row],[Výška]]&lt;b_4_m,historie[[#This Row],[Výška]]=""),0,ROUNDDOWN(a_4_m*(historie[[#This Row],[Výška]]-b_4_m)^c_4_m,0))</f>
        <v>426</v>
      </c>
      <c r="AE221" s="61">
        <f>IF(OR(historie[[#This Row],[400m]]&gt;b_5_m-k_5_m*měření,historie[[#This Row],[400m]]=""),0,ROUNDDOWN(a_5_m*(b_5_m-k_5_m*měření-historie[[#This Row],[400m]])^c_5_m,0))</f>
        <v>301</v>
      </c>
      <c r="AF221" s="61">
        <f>IF(OR(historie[[#This Row],[Překážky]]&gt;b_6_m-k_6_m*měření,historie[[#This Row],[Překážky]]=""),0,ROUNDDOWN(a_6_m*(b_6_m-k_6_m*měření-historie[[#This Row],[Překážky]])^c_6_m,0))</f>
        <v>112</v>
      </c>
      <c r="AG221" s="61">
        <f>IF(OR(historie[[#This Row],[Disk]]&lt;b_7_m,historie[[#This Row],[Disk]]=""),0,ROUNDDOWN(a_7_m*(historie[[#This Row],[Disk]]-b_7_m)^c_7_m,0))</f>
        <v>282</v>
      </c>
      <c r="AH221" s="61">
        <f>IF(OR(historie[[#This Row],[Tyčka]]&lt;b_8_m,historie[[#This Row],[Tyčka]]=""),0,ROUNDDOWN(a_8_m*(historie[[#This Row],[Tyčka]]-b_8_m)^c_8_m,0))</f>
        <v>121</v>
      </c>
      <c r="AI221" s="61">
        <f>IF(OR(historie[[#This Row],[Oštěp]]&lt;b_9_m,historie[[#This Row],[Oštěp]]=""),0,ROUNDDOWN(a_9_m*(historie[[#This Row],[Oštěp]]-b_9_m)^c_9_m,0))</f>
        <v>310</v>
      </c>
      <c r="AJ221" s="61">
        <f>IF(OR(historie[[#This Row],[1500m]]*24*60*60&gt;b_10_m,historie[[#This Row],[1500m]]=""),0,ROUNDDOWN(a_10_m*(b_10_m-historie[[#This Row],[1500m]]*24*60*60)^c_10_m,0))</f>
        <v>361</v>
      </c>
      <c r="AK22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3021</v>
      </c>
      <c r="AL22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425</v>
      </c>
      <c r="AM221" s="61">
        <f>IF(OR(historie[[#This Row],[Dálka]]&lt;b_2_m,historie[[#This Row],[Dálka]]=""),0,ROUNDDOWN(a_2_m*(ROUND(historie[[#This Row],[Dálka]]*VLOOKUP(historie[[#This Row],[Veteran]],Veteran,3,FALSE),0)-b_2_m)^c_2_m,0))</f>
        <v>312</v>
      </c>
      <c r="AN221" s="61">
        <f>IF(OR(historie[[#This Row],[Koule]]&lt;b_3_m,historie[[#This Row],[Koule]]=""),0,ROUNDDOWN(a_3_m*(FLOOR(historie[[#This Row],[Koule]]*VLOOKUP(historie[[#This Row],[Veteran]],Veteran,4,FALSE),0.01)-b_3_m)^c_3_m,0))</f>
        <v>371</v>
      </c>
      <c r="AO221" s="6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22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301</v>
      </c>
      <c r="AQ22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112</v>
      </c>
      <c r="AR221" s="61">
        <f>IF(OR(historie[[#This Row],[Disk]]&lt;b_7_m,historie[[#This Row],[Disk]]=""),0,ROUNDDOWN(a_7_m*(FLOOR(historie[[#This Row],[Disk]]*VLOOKUP(historie[[#This Row],[Veteran]],Veteran,8,FALSE),0.01)-b_7_m)^c_7_m,0))</f>
        <v>282</v>
      </c>
      <c r="AS221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221" s="61">
        <f>IF(OR(historie[[#This Row],[Oštěp]]&lt;b_9_m,historie[[#This Row],[Oštěp]]=""),0,ROUNDDOWN(a_9_m*(FLOOR(historie[[#This Row],[Oštěp]]*VLOOKUP(historie[[#This Row],[Veteran]],Veteran,10,FALSE),0.01)-b_9_m)^c_9_m,0))</f>
        <v>310</v>
      </c>
      <c r="AU221" s="61">
        <f>IF(OR(historie[[#This Row],[1500m]]*24*60*60&gt;b_10_m,historie[[#This Row],[1500m]]=""),0,ROUNDDOWN(a_10_m*(b_10_m-historie[[#This Row],[1500m]]*VLOOKUP(historie[[#This Row],[Veteran]],Veteran,11,FALSE)*24*60*60)^c_10_m,0))</f>
        <v>361</v>
      </c>
      <c r="AV221" s="80">
        <f t="shared" si="3"/>
        <v>3021</v>
      </c>
      <c r="AW221" s="62">
        <f t="array" ref="AW221">MAX(IF(historie[[Jméno a příjmení]:[Jméno a příjmení]]=A221,historie[[100m_body_v]:[100m_body_v]]))
+MAX(IF(historie[[Jméno a příjmení]:[Jméno a příjmení]]=A221,historie[[dálka_body_v]:[dálka_body_v]]))
+MAX(IF(historie[[Jméno a příjmení]:[Jméno a příjmení]]=A221,historie[[koule_body_v]:[koule_body_v]]))
+MAX(IF(historie[[Jméno a příjmení]:[Jméno a příjmení]]=A221,historie[[výška_body_v]:[výška_body_v]]))
+MAX(IF(historie[[Jméno a příjmení]:[Jméno a příjmení]]=A221,historie[[400m_body_v]:[400m_body_v]]))
+MAX(IF(historie[[Jméno a příjmení]:[Jméno a příjmení]]=A221,historie[[překážky_body_v]:[překážky_body_v]]))
+MAX(IF(historie[[Jméno a příjmení]:[Jméno a příjmení]]=A221,historie[[disk_body_v]:[disk_body_v]]))
+MAX(IF(historie[[Jméno a příjmení]:[Jméno a příjmení]]=A221,historie[[tyčka_body_v]:[tyčka_body_v]]))
+MAX(IF(historie[[Jméno a příjmení]:[Jméno a příjmení]]=A221,historie[[oštěp_body_v]:[oštěp_body_v]]))
+MAX(IF(historie[[Jméno a příjmení]:[Jméno a příjmení]]=A221,historie[[1500m_body_v]:[1500m_body_v]]))</f>
        <v>3659</v>
      </c>
    </row>
    <row r="222" spans="1:49" x14ac:dyDescent="0.2">
      <c r="A222" s="56" t="s">
        <v>19</v>
      </c>
      <c r="B222" s="56">
        <v>1982</v>
      </c>
      <c r="C222" s="57">
        <v>13.59</v>
      </c>
      <c r="D222" s="58">
        <v>337</v>
      </c>
      <c r="E222" s="59">
        <v>506</v>
      </c>
      <c r="F222" s="58">
        <v>394</v>
      </c>
      <c r="G222" s="57">
        <v>8.2200000000000006</v>
      </c>
      <c r="H222" s="58">
        <v>379</v>
      </c>
      <c r="I222" s="63">
        <v>150</v>
      </c>
      <c r="J222" s="58">
        <v>389</v>
      </c>
      <c r="K222" s="57">
        <v>61.29</v>
      </c>
      <c r="L222" s="58">
        <v>366</v>
      </c>
      <c r="M222" s="57">
        <v>23.59</v>
      </c>
      <c r="N222" s="58">
        <v>110</v>
      </c>
      <c r="O222" s="57">
        <v>21.68</v>
      </c>
      <c r="P222" s="58">
        <v>304</v>
      </c>
      <c r="Q222" s="63">
        <v>200</v>
      </c>
      <c r="R222" s="58">
        <v>140</v>
      </c>
      <c r="S222" s="57">
        <v>37.69</v>
      </c>
      <c r="T222" s="58">
        <v>409</v>
      </c>
      <c r="U222" s="60">
        <v>3.645833333333333E-3</v>
      </c>
      <c r="V222" s="58">
        <v>474</v>
      </c>
      <c r="W222" s="58">
        <v>3302</v>
      </c>
      <c r="X222" s="83">
        <v>2011</v>
      </c>
      <c r="Y222" s="77">
        <f>IF(historie[[#This Row],[Ročník]]&lt;&gt;0,historie[[#This Row],[Rok]]-historie[[#This Row],[Ročník]],"")</f>
        <v>29</v>
      </c>
      <c r="Z222" s="80">
        <f>IF(AND(historie[[#This Row],[Ročník]]&lt;&gt;"",FLOOR(historie[[#This Row],[Rok]]-historie[[#This Row],[Ročník]],5)&gt;=35),FLOOR(historie[[#This Row],[Rok]]-historie[[#This Row],[Ročník]],5),0)</f>
        <v>0</v>
      </c>
      <c r="AA222" s="61">
        <f>IF(OR(historie[[#This Row],[100m]]&gt;b_1_m-k_1_m*měření,historie[[#This Row],[100m]]=""),0,ROUNDDOWN(a_1_m*(b_1_m-k_1_m*měření-historie[[#This Row],[100m]])^c_1_m,0))</f>
        <v>337</v>
      </c>
      <c r="AB222" s="61">
        <f>IF(OR(historie[[#This Row],[Dálka]]&lt;b_2_m,historie[[#This Row],[Dálka]]=""),0,ROUNDDOWN(a_2_m*(historie[[#This Row],[Dálka]]-b_2_m)^c_2_m,0))</f>
        <v>394</v>
      </c>
      <c r="AC222" s="61">
        <f>IF(OR(historie[[#This Row],[Koule]]&lt;b_3_m,historie[[#This Row],[Koule]]=""),0,ROUNDDOWN(a_3_m*(historie[[#This Row],[Koule]]-b_3_m)^c_3_m,0))</f>
        <v>379</v>
      </c>
      <c r="AD222" s="61">
        <f>IF(OR(historie[[#This Row],[Výška]]&lt;b_4_m,historie[[#This Row],[Výška]]=""),0,ROUNDDOWN(a_4_m*(historie[[#This Row],[Výška]]-b_4_m)^c_4_m,0))</f>
        <v>389</v>
      </c>
      <c r="AE222" s="61">
        <f>IF(OR(historie[[#This Row],[400m]]&gt;b_5_m-k_5_m*měření,historie[[#This Row],[400m]]=""),0,ROUNDDOWN(a_5_m*(b_5_m-k_5_m*měření-historie[[#This Row],[400m]])^c_5_m,0))</f>
        <v>366</v>
      </c>
      <c r="AF222" s="61">
        <f>IF(OR(historie[[#This Row],[Překážky]]&gt;b_6_m-k_6_m*měření,historie[[#This Row],[Překážky]]=""),0,ROUNDDOWN(a_6_m*(b_6_m-k_6_m*měření-historie[[#This Row],[Překážky]])^c_6_m,0))</f>
        <v>110</v>
      </c>
      <c r="AG222" s="61">
        <f>IF(OR(historie[[#This Row],[Disk]]&lt;b_7_m,historie[[#This Row],[Disk]]=""),0,ROUNDDOWN(a_7_m*(historie[[#This Row],[Disk]]-b_7_m)^c_7_m,0))</f>
        <v>304</v>
      </c>
      <c r="AH222" s="61">
        <f>IF(OR(historie[[#This Row],[Tyčka]]&lt;b_8_m,historie[[#This Row],[Tyčka]]=""),0,ROUNDDOWN(a_8_m*(historie[[#This Row],[Tyčka]]-b_8_m)^c_8_m,0))</f>
        <v>140</v>
      </c>
      <c r="AI222" s="61">
        <f>IF(OR(historie[[#This Row],[Oštěp]]&lt;b_9_m,historie[[#This Row],[Oštěp]]=""),0,ROUNDDOWN(a_9_m*(historie[[#This Row],[Oštěp]]-b_9_m)^c_9_m,0))</f>
        <v>409</v>
      </c>
      <c r="AJ222" s="61">
        <f>IF(OR(historie[[#This Row],[1500m]]*24*60*60&gt;b_10_m,historie[[#This Row],[1500m]]=""),0,ROUNDDOWN(a_10_m*(b_10_m-historie[[#This Row],[1500m]]*24*60*60)^c_10_m,0))</f>
        <v>476</v>
      </c>
      <c r="AK22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3304</v>
      </c>
      <c r="AL22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337</v>
      </c>
      <c r="AM222" s="61">
        <f>IF(OR(historie[[#This Row],[Dálka]]&lt;b_2_m,historie[[#This Row],[Dálka]]=""),0,ROUNDDOWN(a_2_m*(ROUND(historie[[#This Row],[Dálka]]*VLOOKUP(historie[[#This Row],[Veteran]],Veteran,3,FALSE),0)-b_2_m)^c_2_m,0))</f>
        <v>394</v>
      </c>
      <c r="AN222" s="61">
        <f>IF(OR(historie[[#This Row],[Koule]]&lt;b_3_m,historie[[#This Row],[Koule]]=""),0,ROUNDDOWN(a_3_m*(FLOOR(historie[[#This Row],[Koule]]*VLOOKUP(historie[[#This Row],[Veteran]],Veteran,4,FALSE),0.01)-b_3_m)^c_3_m,0))</f>
        <v>379</v>
      </c>
      <c r="AO222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22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366</v>
      </c>
      <c r="AQ22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110</v>
      </c>
      <c r="AR222" s="61">
        <f>IF(OR(historie[[#This Row],[Disk]]&lt;b_7_m,historie[[#This Row],[Disk]]=""),0,ROUNDDOWN(a_7_m*(FLOOR(historie[[#This Row],[Disk]]*VLOOKUP(historie[[#This Row],[Veteran]],Veteran,8,FALSE),0.01)-b_7_m)^c_7_m,0))</f>
        <v>304</v>
      </c>
      <c r="AS222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222" s="61">
        <f>IF(OR(historie[[#This Row],[Oštěp]]&lt;b_9_m,historie[[#This Row],[Oštěp]]=""),0,ROUNDDOWN(a_9_m*(FLOOR(historie[[#This Row],[Oštěp]]*VLOOKUP(historie[[#This Row],[Veteran]],Veteran,10,FALSE),0.01)-b_9_m)^c_9_m,0))</f>
        <v>409</v>
      </c>
      <c r="AU222" s="61">
        <f>IF(OR(historie[[#This Row],[1500m]]*24*60*60&gt;b_10_m,historie[[#This Row],[1500m]]=""),0,ROUNDDOWN(a_10_m*(b_10_m-historie[[#This Row],[1500m]]*VLOOKUP(historie[[#This Row],[Veteran]],Veteran,11,FALSE)*24*60*60)^c_10_m,0))</f>
        <v>476</v>
      </c>
      <c r="AV222" s="80">
        <f t="shared" si="3"/>
        <v>3304</v>
      </c>
      <c r="AW222" s="62">
        <f t="array" ref="AW222">MAX(IF(historie[[Jméno a příjmení]:[Jméno a příjmení]]=A222,historie[[100m_body_v]:[100m_body_v]]))
+MAX(IF(historie[[Jméno a příjmení]:[Jméno a příjmení]]=A222,historie[[dálka_body_v]:[dálka_body_v]]))
+MAX(IF(historie[[Jméno a příjmení]:[Jméno a příjmení]]=A222,historie[[koule_body_v]:[koule_body_v]]))
+MAX(IF(historie[[Jméno a příjmení]:[Jméno a příjmení]]=A222,historie[[výška_body_v]:[výška_body_v]]))
+MAX(IF(historie[[Jméno a příjmení]:[Jméno a příjmení]]=A222,historie[[400m_body_v]:[400m_body_v]]))
+MAX(IF(historie[[Jméno a příjmení]:[Jméno a příjmení]]=A222,historie[[překážky_body_v]:[překážky_body_v]]))
+MAX(IF(historie[[Jméno a příjmení]:[Jméno a příjmení]]=A222,historie[[disk_body_v]:[disk_body_v]]))
+MAX(IF(historie[[Jméno a příjmení]:[Jméno a příjmení]]=A222,historie[[tyčka_body_v]:[tyčka_body_v]]))
+MAX(IF(historie[[Jméno a příjmení]:[Jméno a příjmení]]=A222,historie[[oštěp_body_v]:[oštěp_body_v]]))
+MAX(IF(historie[[Jméno a příjmení]:[Jméno a příjmení]]=A222,historie[[1500m_body_v]:[1500m_body_v]]))</f>
        <v>3659</v>
      </c>
    </row>
    <row r="223" spans="1:49" x14ac:dyDescent="0.2">
      <c r="A223" s="56" t="s">
        <v>19</v>
      </c>
      <c r="B223" s="56">
        <v>1982</v>
      </c>
      <c r="C223" s="57">
        <v>13.37</v>
      </c>
      <c r="D223" s="58">
        <v>370</v>
      </c>
      <c r="E223" s="59">
        <v>460</v>
      </c>
      <c r="F223" s="58">
        <v>308</v>
      </c>
      <c r="G223" s="57">
        <v>8.39</v>
      </c>
      <c r="H223" s="58">
        <v>389</v>
      </c>
      <c r="I223" s="63">
        <v>155</v>
      </c>
      <c r="J223" s="58">
        <v>426</v>
      </c>
      <c r="K223" s="57">
        <v>63.17</v>
      </c>
      <c r="L223" s="58">
        <v>307</v>
      </c>
      <c r="M223" s="57">
        <v>24.16</v>
      </c>
      <c r="N223" s="58">
        <v>86</v>
      </c>
      <c r="O223" s="57">
        <v>19.5</v>
      </c>
      <c r="P223" s="58">
        <v>263</v>
      </c>
      <c r="Q223" s="63">
        <v>190</v>
      </c>
      <c r="R223" s="58">
        <v>121</v>
      </c>
      <c r="S223" s="57">
        <v>33.97</v>
      </c>
      <c r="T223" s="58">
        <v>355</v>
      </c>
      <c r="U223" s="60">
        <v>3.7384259259259263E-3</v>
      </c>
      <c r="V223" s="58">
        <v>434</v>
      </c>
      <c r="W223" s="58">
        <v>3059</v>
      </c>
      <c r="X223" s="83">
        <v>2010</v>
      </c>
      <c r="Y223" s="77">
        <f>IF(historie[[#This Row],[Ročník]]&lt;&gt;0,historie[[#This Row],[Rok]]-historie[[#This Row],[Ročník]],"")</f>
        <v>28</v>
      </c>
      <c r="Z223" s="80">
        <f>IF(AND(historie[[#This Row],[Ročník]]&lt;&gt;"",FLOOR(historie[[#This Row],[Rok]]-historie[[#This Row],[Ročník]],5)&gt;=35),FLOOR(historie[[#This Row],[Rok]]-historie[[#This Row],[Ročník]],5),0)</f>
        <v>0</v>
      </c>
      <c r="AA223" s="61">
        <f>IF(OR(historie[[#This Row],[100m]]&gt;b_1_m-k_1_m*měření,historie[[#This Row],[100m]]=""),0,ROUNDDOWN(a_1_m*(b_1_m-k_1_m*měření-historie[[#This Row],[100m]])^c_1_m,0))</f>
        <v>370</v>
      </c>
      <c r="AB223" s="61">
        <f>IF(OR(historie[[#This Row],[Dálka]]&lt;b_2_m,historie[[#This Row],[Dálka]]=""),0,ROUNDDOWN(a_2_m*(historie[[#This Row],[Dálka]]-b_2_m)^c_2_m,0))</f>
        <v>308</v>
      </c>
      <c r="AC223" s="61">
        <f>IF(OR(historie[[#This Row],[Koule]]&lt;b_3_m,historie[[#This Row],[Koule]]=""),0,ROUNDDOWN(a_3_m*(historie[[#This Row],[Koule]]-b_3_m)^c_3_m,0))</f>
        <v>389</v>
      </c>
      <c r="AD223" s="61">
        <f>IF(OR(historie[[#This Row],[Výška]]&lt;b_4_m,historie[[#This Row],[Výška]]=""),0,ROUNDDOWN(a_4_m*(historie[[#This Row],[Výška]]-b_4_m)^c_4_m,0))</f>
        <v>426</v>
      </c>
      <c r="AE223" s="61">
        <f>IF(OR(historie[[#This Row],[400m]]&gt;b_5_m-k_5_m*měření,historie[[#This Row],[400m]]=""),0,ROUNDDOWN(a_5_m*(b_5_m-k_5_m*měření-historie[[#This Row],[400m]])^c_5_m,0))</f>
        <v>307</v>
      </c>
      <c r="AF223" s="61">
        <f>IF(OR(historie[[#This Row],[Překážky]]&gt;b_6_m-k_6_m*měření,historie[[#This Row],[Překážky]]=""),0,ROUNDDOWN(a_6_m*(b_6_m-k_6_m*měření-historie[[#This Row],[Překážky]])^c_6_m,0))</f>
        <v>86</v>
      </c>
      <c r="AG223" s="61">
        <f>IF(OR(historie[[#This Row],[Disk]]&lt;b_7_m,historie[[#This Row],[Disk]]=""),0,ROUNDDOWN(a_7_m*(historie[[#This Row],[Disk]]-b_7_m)^c_7_m,0))</f>
        <v>263</v>
      </c>
      <c r="AH223" s="61">
        <f>IF(OR(historie[[#This Row],[Tyčka]]&lt;b_8_m,historie[[#This Row],[Tyčka]]=""),0,ROUNDDOWN(a_8_m*(historie[[#This Row],[Tyčka]]-b_8_m)^c_8_m,0))</f>
        <v>121</v>
      </c>
      <c r="AI223" s="61">
        <f>IF(OR(historie[[#This Row],[Oštěp]]&lt;b_9_m,historie[[#This Row],[Oštěp]]=""),0,ROUNDDOWN(a_9_m*(historie[[#This Row],[Oštěp]]-b_9_m)^c_9_m,0))</f>
        <v>355</v>
      </c>
      <c r="AJ223" s="61">
        <f>IF(OR(historie[[#This Row],[1500m]]*24*60*60&gt;b_10_m,historie[[#This Row],[1500m]]=""),0,ROUNDDOWN(a_10_m*(b_10_m-historie[[#This Row],[1500m]]*24*60*60)^c_10_m,0))</f>
        <v>435</v>
      </c>
      <c r="AK22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3060</v>
      </c>
      <c r="AL22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370</v>
      </c>
      <c r="AM223" s="61">
        <f>IF(OR(historie[[#This Row],[Dálka]]&lt;b_2_m,historie[[#This Row],[Dálka]]=""),0,ROUNDDOWN(a_2_m*(ROUND(historie[[#This Row],[Dálka]]*VLOOKUP(historie[[#This Row],[Veteran]],Veteran,3,FALSE),0)-b_2_m)^c_2_m,0))</f>
        <v>308</v>
      </c>
      <c r="AN223" s="61">
        <f>IF(OR(historie[[#This Row],[Koule]]&lt;b_3_m,historie[[#This Row],[Koule]]=""),0,ROUNDDOWN(a_3_m*(FLOOR(historie[[#This Row],[Koule]]*VLOOKUP(historie[[#This Row],[Veteran]],Veteran,4,FALSE),0.01)-b_3_m)^c_3_m,0))</f>
        <v>389</v>
      </c>
      <c r="AO223" s="6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22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307</v>
      </c>
      <c r="AQ22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86</v>
      </c>
      <c r="AR223" s="61">
        <f>IF(OR(historie[[#This Row],[Disk]]&lt;b_7_m,historie[[#This Row],[Disk]]=""),0,ROUNDDOWN(a_7_m*(FLOOR(historie[[#This Row],[Disk]]*VLOOKUP(historie[[#This Row],[Veteran]],Veteran,8,FALSE),0.01)-b_7_m)^c_7_m,0))</f>
        <v>263</v>
      </c>
      <c r="AS223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223" s="61">
        <f>IF(OR(historie[[#This Row],[Oštěp]]&lt;b_9_m,historie[[#This Row],[Oštěp]]=""),0,ROUNDDOWN(a_9_m*(FLOOR(historie[[#This Row],[Oštěp]]*VLOOKUP(historie[[#This Row],[Veteran]],Veteran,10,FALSE),0.01)-b_9_m)^c_9_m,0))</f>
        <v>355</v>
      </c>
      <c r="AU223" s="61">
        <f>IF(OR(historie[[#This Row],[1500m]]*24*60*60&gt;b_10_m,historie[[#This Row],[1500m]]=""),0,ROUNDDOWN(a_10_m*(b_10_m-historie[[#This Row],[1500m]]*VLOOKUP(historie[[#This Row],[Veteran]],Veteran,11,FALSE)*24*60*60)^c_10_m,0))</f>
        <v>435</v>
      </c>
      <c r="AV223" s="80">
        <f t="shared" si="3"/>
        <v>3060</v>
      </c>
      <c r="AW223" s="62">
        <f t="array" ref="AW223">MAX(IF(historie[[Jméno a příjmení]:[Jméno a příjmení]]=A223,historie[[100m_body_v]:[100m_body_v]]))
+MAX(IF(historie[[Jméno a příjmení]:[Jméno a příjmení]]=A223,historie[[dálka_body_v]:[dálka_body_v]]))
+MAX(IF(historie[[Jméno a příjmení]:[Jméno a příjmení]]=A223,historie[[koule_body_v]:[koule_body_v]]))
+MAX(IF(historie[[Jméno a příjmení]:[Jméno a příjmení]]=A223,historie[[výška_body_v]:[výška_body_v]]))
+MAX(IF(historie[[Jméno a příjmení]:[Jméno a příjmení]]=A223,historie[[400m_body_v]:[400m_body_v]]))
+MAX(IF(historie[[Jméno a příjmení]:[Jméno a příjmení]]=A223,historie[[překážky_body_v]:[překážky_body_v]]))
+MAX(IF(historie[[Jméno a příjmení]:[Jméno a příjmení]]=A223,historie[[disk_body_v]:[disk_body_v]]))
+MAX(IF(historie[[Jméno a příjmení]:[Jméno a příjmení]]=A223,historie[[tyčka_body_v]:[tyčka_body_v]]))
+MAX(IF(historie[[Jméno a příjmení]:[Jméno a příjmení]]=A223,historie[[oštěp_body_v]:[oštěp_body_v]]))
+MAX(IF(historie[[Jméno a příjmení]:[Jméno a příjmení]]=A223,historie[[1500m_body_v]:[1500m_body_v]]))</f>
        <v>3659</v>
      </c>
    </row>
    <row r="224" spans="1:49" x14ac:dyDescent="0.2">
      <c r="A224" s="56" t="s">
        <v>19</v>
      </c>
      <c r="B224" s="56">
        <v>1982</v>
      </c>
      <c r="C224" s="57">
        <v>13.09</v>
      </c>
      <c r="D224" s="58">
        <v>413</v>
      </c>
      <c r="E224" s="59">
        <v>452</v>
      </c>
      <c r="F224" s="58">
        <v>294</v>
      </c>
      <c r="G224" s="57">
        <v>8.7200000000000006</v>
      </c>
      <c r="H224" s="58">
        <v>409</v>
      </c>
      <c r="I224" s="63">
        <v>160</v>
      </c>
      <c r="J224" s="58">
        <v>464</v>
      </c>
      <c r="K224" s="57">
        <v>63.88</v>
      </c>
      <c r="L224" s="58">
        <v>287</v>
      </c>
      <c r="M224" s="57">
        <v>22.56</v>
      </c>
      <c r="N224" s="58">
        <v>162</v>
      </c>
      <c r="O224" s="57">
        <v>23.3</v>
      </c>
      <c r="P224" s="58">
        <v>334</v>
      </c>
      <c r="Q224" s="63">
        <v>200</v>
      </c>
      <c r="R224" s="58">
        <v>140</v>
      </c>
      <c r="S224" s="57">
        <v>34.549999999999997</v>
      </c>
      <c r="T224" s="58">
        <v>364</v>
      </c>
      <c r="U224" s="60">
        <v>3.9120370370370368E-3</v>
      </c>
      <c r="V224" s="58">
        <v>359</v>
      </c>
      <c r="W224" s="58">
        <v>3226</v>
      </c>
      <c r="X224" s="83">
        <v>2008</v>
      </c>
      <c r="Y224" s="77">
        <f>IF(historie[[#This Row],[Ročník]]&lt;&gt;0,historie[[#This Row],[Rok]]-historie[[#This Row],[Ročník]],"")</f>
        <v>26</v>
      </c>
      <c r="Z224" s="80">
        <f>IF(AND(historie[[#This Row],[Ročník]]&lt;&gt;"",FLOOR(historie[[#This Row],[Rok]]-historie[[#This Row],[Ročník]],5)&gt;=35),FLOOR(historie[[#This Row],[Rok]]-historie[[#This Row],[Ročník]],5),0)</f>
        <v>0</v>
      </c>
      <c r="AA224" s="61">
        <f>IF(OR(historie[[#This Row],[100m]]&gt;b_1_m-k_1_m*měření,historie[[#This Row],[100m]]=""),0,ROUNDDOWN(a_1_m*(b_1_m-k_1_m*měření-historie[[#This Row],[100m]])^c_1_m,0))</f>
        <v>413</v>
      </c>
      <c r="AB224" s="61">
        <f>IF(OR(historie[[#This Row],[Dálka]]&lt;b_2_m,historie[[#This Row],[Dálka]]=""),0,ROUNDDOWN(a_2_m*(historie[[#This Row],[Dálka]]-b_2_m)^c_2_m,0))</f>
        <v>294</v>
      </c>
      <c r="AC224" s="61">
        <f>IF(OR(historie[[#This Row],[Koule]]&lt;b_3_m,historie[[#This Row],[Koule]]=""),0,ROUNDDOWN(a_3_m*(historie[[#This Row],[Koule]]-b_3_m)^c_3_m,0))</f>
        <v>409</v>
      </c>
      <c r="AD224" s="61">
        <f>IF(OR(historie[[#This Row],[Výška]]&lt;b_4_m,historie[[#This Row],[Výška]]=""),0,ROUNDDOWN(a_4_m*(historie[[#This Row],[Výška]]-b_4_m)^c_4_m,0))</f>
        <v>464</v>
      </c>
      <c r="AE224" s="61">
        <f>IF(OR(historie[[#This Row],[400m]]&gt;b_5_m-k_5_m*měření,historie[[#This Row],[400m]]=""),0,ROUNDDOWN(a_5_m*(b_5_m-k_5_m*měření-historie[[#This Row],[400m]])^c_5_m,0))</f>
        <v>287</v>
      </c>
      <c r="AF224" s="61">
        <f>IF(OR(historie[[#This Row],[Překážky]]&gt;b_6_m-k_6_m*měření,historie[[#This Row],[Překážky]]=""),0,ROUNDDOWN(a_6_m*(b_6_m-k_6_m*měření-historie[[#This Row],[Překážky]])^c_6_m,0))</f>
        <v>162</v>
      </c>
      <c r="AG224" s="61">
        <f>IF(OR(historie[[#This Row],[Disk]]&lt;b_7_m,historie[[#This Row],[Disk]]=""),0,ROUNDDOWN(a_7_m*(historie[[#This Row],[Disk]]-b_7_m)^c_7_m,0))</f>
        <v>334</v>
      </c>
      <c r="AH224" s="61">
        <f>IF(OR(historie[[#This Row],[Tyčka]]&lt;b_8_m,historie[[#This Row],[Tyčka]]=""),0,ROUNDDOWN(a_8_m*(historie[[#This Row],[Tyčka]]-b_8_m)^c_8_m,0))</f>
        <v>140</v>
      </c>
      <c r="AI224" s="61">
        <f>IF(OR(historie[[#This Row],[Oštěp]]&lt;b_9_m,historie[[#This Row],[Oštěp]]=""),0,ROUNDDOWN(a_9_m*(historie[[#This Row],[Oštěp]]-b_9_m)^c_9_m,0))</f>
        <v>364</v>
      </c>
      <c r="AJ224" s="61">
        <f>IF(OR(historie[[#This Row],[1500m]]*24*60*60&gt;b_10_m,historie[[#This Row],[1500m]]=""),0,ROUNDDOWN(a_10_m*(b_10_m-historie[[#This Row],[1500m]]*24*60*60)^c_10_m,0))</f>
        <v>361</v>
      </c>
      <c r="AK22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3228</v>
      </c>
      <c r="AL22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413</v>
      </c>
      <c r="AM224" s="61">
        <f>IF(OR(historie[[#This Row],[Dálka]]&lt;b_2_m,historie[[#This Row],[Dálka]]=""),0,ROUNDDOWN(a_2_m*(ROUND(historie[[#This Row],[Dálka]]*VLOOKUP(historie[[#This Row],[Veteran]],Veteran,3,FALSE),0)-b_2_m)^c_2_m,0))</f>
        <v>294</v>
      </c>
      <c r="AN224" s="61">
        <f>IF(OR(historie[[#This Row],[Koule]]&lt;b_3_m,historie[[#This Row],[Koule]]=""),0,ROUNDDOWN(a_3_m*(FLOOR(historie[[#This Row],[Koule]]*VLOOKUP(historie[[#This Row],[Veteran]],Veteran,4,FALSE),0.01)-b_3_m)^c_3_m,0))</f>
        <v>409</v>
      </c>
      <c r="AO224" s="6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22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287</v>
      </c>
      <c r="AQ22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162</v>
      </c>
      <c r="AR224" s="61">
        <f>IF(OR(historie[[#This Row],[Disk]]&lt;b_7_m,historie[[#This Row],[Disk]]=""),0,ROUNDDOWN(a_7_m*(FLOOR(historie[[#This Row],[Disk]]*VLOOKUP(historie[[#This Row],[Veteran]],Veteran,8,FALSE),0.01)-b_7_m)^c_7_m,0))</f>
        <v>334</v>
      </c>
      <c r="AS224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224" s="61">
        <f>IF(OR(historie[[#This Row],[Oštěp]]&lt;b_9_m,historie[[#This Row],[Oštěp]]=""),0,ROUNDDOWN(a_9_m*(FLOOR(historie[[#This Row],[Oštěp]]*VLOOKUP(historie[[#This Row],[Veteran]],Veteran,10,FALSE),0.01)-b_9_m)^c_9_m,0))</f>
        <v>364</v>
      </c>
      <c r="AU224" s="61">
        <f>IF(OR(historie[[#This Row],[1500m]]*24*60*60&gt;b_10_m,historie[[#This Row],[1500m]]=""),0,ROUNDDOWN(a_10_m*(b_10_m-historie[[#This Row],[1500m]]*VLOOKUP(historie[[#This Row],[Veteran]],Veteran,11,FALSE)*24*60*60)^c_10_m,0))</f>
        <v>361</v>
      </c>
      <c r="AV224" s="80">
        <f t="shared" si="3"/>
        <v>3228</v>
      </c>
      <c r="AW224" s="62">
        <f t="array" ref="AW224">MAX(IF(historie[[Jméno a příjmení]:[Jméno a příjmení]]=A224,historie[[100m_body_v]:[100m_body_v]]))
+MAX(IF(historie[[Jméno a příjmení]:[Jméno a příjmení]]=A224,historie[[dálka_body_v]:[dálka_body_v]]))
+MAX(IF(historie[[Jméno a příjmení]:[Jméno a příjmení]]=A224,historie[[koule_body_v]:[koule_body_v]]))
+MAX(IF(historie[[Jméno a příjmení]:[Jméno a příjmení]]=A224,historie[[výška_body_v]:[výška_body_v]]))
+MAX(IF(historie[[Jméno a příjmení]:[Jméno a příjmení]]=A224,historie[[400m_body_v]:[400m_body_v]]))
+MAX(IF(historie[[Jméno a příjmení]:[Jméno a příjmení]]=A224,historie[[překážky_body_v]:[překážky_body_v]]))
+MAX(IF(historie[[Jméno a příjmení]:[Jméno a příjmení]]=A224,historie[[disk_body_v]:[disk_body_v]]))
+MAX(IF(historie[[Jméno a příjmení]:[Jméno a příjmení]]=A224,historie[[tyčka_body_v]:[tyčka_body_v]]))
+MAX(IF(historie[[Jméno a příjmení]:[Jméno a příjmení]]=A224,historie[[oštěp_body_v]:[oštěp_body_v]]))
+MAX(IF(historie[[Jméno a příjmení]:[Jméno a příjmení]]=A224,historie[[1500m_body_v]:[1500m_body_v]]))</f>
        <v>3659</v>
      </c>
    </row>
    <row r="225" spans="1:49" x14ac:dyDescent="0.2">
      <c r="A225" s="56" t="s">
        <v>19</v>
      </c>
      <c r="B225" s="56">
        <v>1982</v>
      </c>
      <c r="C225" s="57">
        <v>13.53</v>
      </c>
      <c r="D225" s="58">
        <v>346</v>
      </c>
      <c r="E225" s="59">
        <v>486</v>
      </c>
      <c r="F225" s="58">
        <v>356</v>
      </c>
      <c r="G225" s="57">
        <v>8.81</v>
      </c>
      <c r="H225" s="58">
        <v>414</v>
      </c>
      <c r="I225" s="63">
        <v>155</v>
      </c>
      <c r="J225" s="58">
        <v>426</v>
      </c>
      <c r="K225" s="57">
        <v>62.31</v>
      </c>
      <c r="L225" s="58">
        <v>334</v>
      </c>
      <c r="M225" s="57">
        <v>22.78</v>
      </c>
      <c r="N225" s="58">
        <v>150</v>
      </c>
      <c r="O225" s="57">
        <v>21.28</v>
      </c>
      <c r="P225" s="58">
        <v>296</v>
      </c>
      <c r="Q225" s="63">
        <v>190</v>
      </c>
      <c r="R225" s="58">
        <v>121</v>
      </c>
      <c r="S225" s="57">
        <v>34.270000000000003</v>
      </c>
      <c r="T225" s="58">
        <v>360</v>
      </c>
      <c r="U225" s="60">
        <v>3.8310185185185183E-3</v>
      </c>
      <c r="V225" s="58">
        <v>394</v>
      </c>
      <c r="W225" s="58">
        <v>3197</v>
      </c>
      <c r="X225" s="83">
        <v>2007</v>
      </c>
      <c r="Y225" s="77">
        <f>IF(historie[[#This Row],[Ročník]]&lt;&gt;0,historie[[#This Row],[Rok]]-historie[[#This Row],[Ročník]],"")</f>
        <v>25</v>
      </c>
      <c r="Z225" s="80">
        <f>IF(AND(historie[[#This Row],[Ročník]]&lt;&gt;"",FLOOR(historie[[#This Row],[Rok]]-historie[[#This Row],[Ročník]],5)&gt;=35),FLOOR(historie[[#This Row],[Rok]]-historie[[#This Row],[Ročník]],5),0)</f>
        <v>0</v>
      </c>
      <c r="AA225" s="61">
        <f>IF(OR(historie[[#This Row],[100m]]&gt;b_1_m-k_1_m*měření,historie[[#This Row],[100m]]=""),0,ROUNDDOWN(a_1_m*(b_1_m-k_1_m*měření-historie[[#This Row],[100m]])^c_1_m,0))</f>
        <v>346</v>
      </c>
      <c r="AB225" s="61">
        <f>IF(OR(historie[[#This Row],[Dálka]]&lt;b_2_m,historie[[#This Row],[Dálka]]=""),0,ROUNDDOWN(a_2_m*(historie[[#This Row],[Dálka]]-b_2_m)^c_2_m,0))</f>
        <v>356</v>
      </c>
      <c r="AC225" s="61">
        <f>IF(OR(historie[[#This Row],[Koule]]&lt;b_3_m,historie[[#This Row],[Koule]]=""),0,ROUNDDOWN(a_3_m*(historie[[#This Row],[Koule]]-b_3_m)^c_3_m,0))</f>
        <v>414</v>
      </c>
      <c r="AD225" s="61">
        <f>IF(OR(historie[[#This Row],[Výška]]&lt;b_4_m,historie[[#This Row],[Výška]]=""),0,ROUNDDOWN(a_4_m*(historie[[#This Row],[Výška]]-b_4_m)^c_4_m,0))</f>
        <v>426</v>
      </c>
      <c r="AE225" s="61">
        <f>IF(OR(historie[[#This Row],[400m]]&gt;b_5_m-k_5_m*měření,historie[[#This Row],[400m]]=""),0,ROUNDDOWN(a_5_m*(b_5_m-k_5_m*měření-historie[[#This Row],[400m]])^c_5_m,0))</f>
        <v>334</v>
      </c>
      <c r="AF225" s="61">
        <f>IF(OR(historie[[#This Row],[Překážky]]&gt;b_6_m-k_6_m*měření,historie[[#This Row],[Překážky]]=""),0,ROUNDDOWN(a_6_m*(b_6_m-k_6_m*měření-historie[[#This Row],[Překážky]])^c_6_m,0))</f>
        <v>150</v>
      </c>
      <c r="AG225" s="61">
        <f>IF(OR(historie[[#This Row],[Disk]]&lt;b_7_m,historie[[#This Row],[Disk]]=""),0,ROUNDDOWN(a_7_m*(historie[[#This Row],[Disk]]-b_7_m)^c_7_m,0))</f>
        <v>296</v>
      </c>
      <c r="AH225" s="61">
        <f>IF(OR(historie[[#This Row],[Tyčka]]&lt;b_8_m,historie[[#This Row],[Tyčka]]=""),0,ROUNDDOWN(a_8_m*(historie[[#This Row],[Tyčka]]-b_8_m)^c_8_m,0))</f>
        <v>121</v>
      </c>
      <c r="AI225" s="61">
        <f>IF(OR(historie[[#This Row],[Oštěp]]&lt;b_9_m,historie[[#This Row],[Oštěp]]=""),0,ROUNDDOWN(a_9_m*(historie[[#This Row],[Oštěp]]-b_9_m)^c_9_m,0))</f>
        <v>360</v>
      </c>
      <c r="AJ225" s="61">
        <f>IF(OR(historie[[#This Row],[1500m]]*24*60*60&gt;b_10_m,historie[[#This Row],[1500m]]=""),0,ROUNDDOWN(a_10_m*(b_10_m-historie[[#This Row],[1500m]]*24*60*60)^c_10_m,0))</f>
        <v>394</v>
      </c>
      <c r="AK22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3197</v>
      </c>
      <c r="AL22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346</v>
      </c>
      <c r="AM225" s="61">
        <f>IF(OR(historie[[#This Row],[Dálka]]&lt;b_2_m,historie[[#This Row],[Dálka]]=""),0,ROUNDDOWN(a_2_m*(ROUND(historie[[#This Row],[Dálka]]*VLOOKUP(historie[[#This Row],[Veteran]],Veteran,3,FALSE),0)-b_2_m)^c_2_m,0))</f>
        <v>356</v>
      </c>
      <c r="AN225" s="61">
        <f>IF(OR(historie[[#This Row],[Koule]]&lt;b_3_m,historie[[#This Row],[Koule]]=""),0,ROUNDDOWN(a_3_m*(FLOOR(historie[[#This Row],[Koule]]*VLOOKUP(historie[[#This Row],[Veteran]],Veteran,4,FALSE),0.01)-b_3_m)^c_3_m,0))</f>
        <v>414</v>
      </c>
      <c r="AO225" s="6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22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334</v>
      </c>
      <c r="AQ22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150</v>
      </c>
      <c r="AR225" s="61">
        <f>IF(OR(historie[[#This Row],[Disk]]&lt;b_7_m,historie[[#This Row],[Disk]]=""),0,ROUNDDOWN(a_7_m*(FLOOR(historie[[#This Row],[Disk]]*VLOOKUP(historie[[#This Row],[Veteran]],Veteran,8,FALSE),0.01)-b_7_m)^c_7_m,0))</f>
        <v>296</v>
      </c>
      <c r="AS225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225" s="61">
        <f>IF(OR(historie[[#This Row],[Oštěp]]&lt;b_9_m,historie[[#This Row],[Oštěp]]=""),0,ROUNDDOWN(a_9_m*(FLOOR(historie[[#This Row],[Oštěp]]*VLOOKUP(historie[[#This Row],[Veteran]],Veteran,10,FALSE),0.01)-b_9_m)^c_9_m,0))</f>
        <v>360</v>
      </c>
      <c r="AU225" s="61">
        <f>IF(OR(historie[[#This Row],[1500m]]*24*60*60&gt;b_10_m,historie[[#This Row],[1500m]]=""),0,ROUNDDOWN(a_10_m*(b_10_m-historie[[#This Row],[1500m]]*VLOOKUP(historie[[#This Row],[Veteran]],Veteran,11,FALSE)*24*60*60)^c_10_m,0))</f>
        <v>394</v>
      </c>
      <c r="AV225" s="80">
        <f t="shared" si="3"/>
        <v>3197</v>
      </c>
      <c r="AW225" s="62">
        <f t="array" ref="AW225">MAX(IF(historie[[Jméno a příjmení]:[Jméno a příjmení]]=A225,historie[[100m_body_v]:[100m_body_v]]))
+MAX(IF(historie[[Jméno a příjmení]:[Jméno a příjmení]]=A225,historie[[dálka_body_v]:[dálka_body_v]]))
+MAX(IF(historie[[Jméno a příjmení]:[Jméno a příjmení]]=A225,historie[[koule_body_v]:[koule_body_v]]))
+MAX(IF(historie[[Jméno a příjmení]:[Jméno a příjmení]]=A225,historie[[výška_body_v]:[výška_body_v]]))
+MAX(IF(historie[[Jméno a příjmení]:[Jméno a příjmení]]=A225,historie[[400m_body_v]:[400m_body_v]]))
+MAX(IF(historie[[Jméno a příjmení]:[Jméno a příjmení]]=A225,historie[[překážky_body_v]:[překážky_body_v]]))
+MAX(IF(historie[[Jméno a příjmení]:[Jméno a příjmení]]=A225,historie[[disk_body_v]:[disk_body_v]]))
+MAX(IF(historie[[Jméno a příjmení]:[Jméno a příjmení]]=A225,historie[[tyčka_body_v]:[tyčka_body_v]]))
+MAX(IF(historie[[Jméno a příjmení]:[Jméno a příjmení]]=A225,historie[[oštěp_body_v]:[oštěp_body_v]]))
+MAX(IF(historie[[Jméno a příjmení]:[Jméno a příjmení]]=A225,historie[[1500m_body_v]:[1500m_body_v]]))</f>
        <v>3659</v>
      </c>
    </row>
    <row r="226" spans="1:49" x14ac:dyDescent="0.2">
      <c r="A226" s="122" t="s">
        <v>16</v>
      </c>
      <c r="B226" s="122">
        <v>1980</v>
      </c>
      <c r="C226" s="118">
        <v>12.7</v>
      </c>
      <c r="D226" s="119">
        <v>478</v>
      </c>
      <c r="E226" s="115">
        <v>529</v>
      </c>
      <c r="F226" s="119">
        <v>439</v>
      </c>
      <c r="G226" s="118">
        <v>8.65</v>
      </c>
      <c r="H226" s="119">
        <v>405</v>
      </c>
      <c r="I226" s="115">
        <v>140</v>
      </c>
      <c r="J226" s="119">
        <v>317</v>
      </c>
      <c r="K226" s="118">
        <v>60.06</v>
      </c>
      <c r="L226" s="119">
        <v>406</v>
      </c>
      <c r="M226" s="118">
        <v>20.8</v>
      </c>
      <c r="N226" s="119">
        <v>272</v>
      </c>
      <c r="O226" s="118">
        <v>22.39</v>
      </c>
      <c r="P226" s="119">
        <v>317</v>
      </c>
      <c r="Q226" s="115">
        <v>180</v>
      </c>
      <c r="R226" s="119">
        <v>103</v>
      </c>
      <c r="S226" s="118">
        <v>40.659999999999997</v>
      </c>
      <c r="T226" s="119">
        <v>452</v>
      </c>
      <c r="U226" s="120">
        <v>3.483796296296296E-3</v>
      </c>
      <c r="V226" s="119">
        <v>554</v>
      </c>
      <c r="W226" s="119">
        <v>3975</v>
      </c>
      <c r="X226" s="83">
        <v>2017</v>
      </c>
      <c r="Y226" s="80">
        <f>IF(historie[[#This Row],[Ročník]]&lt;&gt;0,historie[[#This Row],[Rok]]-historie[[#This Row],[Ročník]],"")</f>
        <v>37</v>
      </c>
      <c r="Z226" s="80">
        <f>IF(AND(historie[[#This Row],[Ročník]]&lt;&gt;"",FLOOR(historie[[#This Row],[Rok]]-historie[[#This Row],[Ročník]],5)&gt;=35),FLOOR(historie[[#This Row],[Rok]]-historie[[#This Row],[Ročník]],5),0)</f>
        <v>35</v>
      </c>
      <c r="AA226" s="121">
        <f>IF(OR(historie[[#This Row],[100m]]&gt;b_1_m-k_1_m*měření,historie[[#This Row],[100m]]=""),0,ROUNDDOWN(a_1_m*(b_1_m-k_1_m*měření-historie[[#This Row],[100m]])^c_1_m,0))</f>
        <v>478</v>
      </c>
      <c r="AB226" s="121">
        <f>IF(OR(historie[[#This Row],[Dálka]]&lt;b_2_m,historie[[#This Row],[Dálka]]=""),0,ROUNDDOWN(a_2_m*(historie[[#This Row],[Dálka]]-b_2_m)^c_2_m,0))</f>
        <v>439</v>
      </c>
      <c r="AC226" s="121">
        <f>IF(OR(historie[[#This Row],[Koule]]&lt;b_3_m,historie[[#This Row],[Koule]]=""),0,ROUNDDOWN(a_3_m*(historie[[#This Row],[Koule]]-b_3_m)^c_3_m,0))</f>
        <v>405</v>
      </c>
      <c r="AD226" s="121">
        <f>IF(OR(historie[[#This Row],[Výška]]&lt;b_4_m,historie[[#This Row],[Výška]]=""),0,ROUNDDOWN(a_4_m*(historie[[#This Row],[Výška]]-b_4_m)^c_4_m,0))</f>
        <v>317</v>
      </c>
      <c r="AE226" s="121">
        <f>IF(OR(historie[[#This Row],[400m]]&gt;b_5_m-k_5_m*měření,historie[[#This Row],[400m]]=""),0,ROUNDDOWN(a_5_m*(b_5_m-k_5_m*měření-historie[[#This Row],[400m]])^c_5_m,0))</f>
        <v>406</v>
      </c>
      <c r="AF226" s="121">
        <f>IF(OR(historie[[#This Row],[Překážky]]&gt;b_6_m-k_6_m*měření,historie[[#This Row],[Překážky]]=""),0,ROUNDDOWN(a_6_m*(b_6_m-k_6_m*měření-historie[[#This Row],[Překážky]])^c_6_m,0))</f>
        <v>272</v>
      </c>
      <c r="AG226" s="121">
        <f>IF(OR(historie[[#This Row],[Disk]]&lt;b_7_m,historie[[#This Row],[Disk]]=""),0,ROUNDDOWN(a_7_m*(historie[[#This Row],[Disk]]-b_7_m)^c_7_m,0))</f>
        <v>317</v>
      </c>
      <c r="AH226" s="121">
        <f>IF(OR(historie[[#This Row],[Tyčka]]&lt;b_8_m,historie[[#This Row],[Tyčka]]=""),0,ROUNDDOWN(a_8_m*(historie[[#This Row],[Tyčka]]-b_8_m)^c_8_m,0))</f>
        <v>103</v>
      </c>
      <c r="AI226" s="121">
        <f>IF(OR(historie[[#This Row],[Oštěp]]&lt;b_9_m,historie[[#This Row],[Oštěp]]=""),0,ROUNDDOWN(a_9_m*(historie[[#This Row],[Oštěp]]-b_9_m)^c_9_m,0))</f>
        <v>452</v>
      </c>
      <c r="AJ226" s="121">
        <f>IF(OR(historie[[#This Row],[1500m]]*24*60*60&gt;b_10_m,historie[[#This Row],[1500m]]=""),0,ROUNDDOWN(a_10_m*(b_10_m-historie[[#This Row],[1500m]]*24*60*60)^c_10_m,0))</f>
        <v>554</v>
      </c>
      <c r="AK22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3743</v>
      </c>
      <c r="AL226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506</v>
      </c>
      <c r="AM226" s="121">
        <f>IF(OR(historie[[#This Row],[Dálka]]&lt;b_2_m,historie[[#This Row],[Dálka]]=""),0,ROUNDDOWN(a_2_m*(ROUND(historie[[#This Row],[Dálka]]*VLOOKUP(historie[[#This Row],[Veteran]],Veteran,3,FALSE),0)-b_2_m)^c_2_m,0))</f>
        <v>473</v>
      </c>
      <c r="AN226" s="121">
        <f>IF(OR(historie[[#This Row],[Koule]]&lt;b_3_m,historie[[#This Row],[Koule]]=""),0,ROUNDDOWN(a_3_m*(FLOOR(historie[[#This Row],[Koule]]*VLOOKUP(historie[[#This Row],[Veteran]],Veteran,4,FALSE),0.01)-b_3_m)^c_3_m,0))</f>
        <v>424</v>
      </c>
      <c r="AO226" s="121">
        <f>IF(OR(historie[[#This Row],[Výška]]&lt;b_4_m,historie[[#This Row],[Výška]]=""),0,ROUNDDOWN(a_4_m*(ROUND(historie[[#This Row],[Výška]]*VLOOKUP(historie[[#This Row],[Veteran]],Veteran,5,FALSE),0)-b_4_m)^c_4_m,0))</f>
        <v>345</v>
      </c>
      <c r="AP226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479</v>
      </c>
      <c r="AQ226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288</v>
      </c>
      <c r="AR226" s="121">
        <f>IF(OR(historie[[#This Row],[Disk]]&lt;b_7_m,historie[[#This Row],[Disk]]=""),0,ROUNDDOWN(a_7_m*(FLOOR(historie[[#This Row],[Disk]]*VLOOKUP(historie[[#This Row],[Veteran]],Veteran,8,FALSE),0.01)-b_7_m)^c_7_m,0))</f>
        <v>323</v>
      </c>
      <c r="AS226" s="121">
        <f>IF(OR(historie[[#This Row],[Tyčka]]&lt;b_8_m,historie[[#This Row],[Tyčka]]=""),0,ROUNDDOWN(a_8_m*(ROUND(historie[[#This Row],[Tyčka]]*VLOOKUP(historie[[#This Row],[Veteran]],Veteran,9,FALSE),0)-b_8_m)^c_8_m,0))</f>
        <v>109</v>
      </c>
      <c r="AT226" s="121">
        <f>IF(OR(historie[[#This Row],[Oštěp]]&lt;b_9_m,historie[[#This Row],[Oštěp]]=""),0,ROUNDDOWN(a_9_m*(FLOOR(historie[[#This Row],[Oštěp]]*VLOOKUP(historie[[#This Row],[Veteran]],Veteran,10,FALSE),0.01)-b_9_m)^c_9_m,0))</f>
        <v>459</v>
      </c>
      <c r="AU226" s="121">
        <f>IF(OR(historie[[#This Row],[1500m]]*24*60*60&gt;b_10_m,historie[[#This Row],[1500m]]=""),0,ROUNDDOWN(a_10_m*(b_10_m-historie[[#This Row],[1500m]]*VLOOKUP(historie[[#This Row],[Veteran]],Veteran,11,FALSE)*24*60*60)^c_10_m,0))</f>
        <v>569</v>
      </c>
      <c r="AV226" s="80">
        <f t="shared" si="3"/>
        <v>3975</v>
      </c>
      <c r="AW226" s="121">
        <f t="array" ref="AW226">MAX(IF(historie[[Jméno a příjmení]:[Jméno a příjmení]]=A226,historie[[100m_body_v]:[100m_body_v]]))
+MAX(IF(historie[[Jméno a příjmení]:[Jméno a příjmení]]=A226,historie[[dálka_body_v]:[dálka_body_v]]))
+MAX(IF(historie[[Jméno a příjmení]:[Jméno a příjmení]]=A226,historie[[koule_body_v]:[koule_body_v]]))
+MAX(IF(historie[[Jméno a příjmení]:[Jméno a příjmení]]=A226,historie[[výška_body_v]:[výška_body_v]]))
+MAX(IF(historie[[Jméno a příjmení]:[Jméno a příjmení]]=A226,historie[[400m_body_v]:[400m_body_v]]))
+MAX(IF(historie[[Jméno a příjmení]:[Jméno a příjmení]]=A226,historie[[překážky_body_v]:[překážky_body_v]]))
+MAX(IF(historie[[Jméno a příjmení]:[Jméno a příjmení]]=A226,historie[[disk_body_v]:[disk_body_v]]))
+MAX(IF(historie[[Jméno a příjmení]:[Jméno a příjmení]]=A226,historie[[tyčka_body_v]:[tyčka_body_v]]))
+MAX(IF(historie[[Jméno a příjmení]:[Jméno a příjmení]]=A226,historie[[oštěp_body_v]:[oštěp_body_v]]))
+MAX(IF(historie[[Jméno a příjmení]:[Jméno a příjmení]]=A226,historie[[1500m_body_v]:[1500m_body_v]]))</f>
        <v>4447</v>
      </c>
    </row>
    <row r="227" spans="1:49" x14ac:dyDescent="0.2">
      <c r="A227" s="56" t="s">
        <v>16</v>
      </c>
      <c r="B227" s="56">
        <v>1980</v>
      </c>
      <c r="C227" s="57">
        <v>12.75</v>
      </c>
      <c r="D227" s="58">
        <v>470</v>
      </c>
      <c r="E227" s="59">
        <v>540</v>
      </c>
      <c r="F227" s="58">
        <v>461</v>
      </c>
      <c r="G227" s="57">
        <v>9.51</v>
      </c>
      <c r="H227" s="58">
        <v>456</v>
      </c>
      <c r="I227" s="59">
        <v>150</v>
      </c>
      <c r="J227" s="58">
        <v>389</v>
      </c>
      <c r="K227" s="57">
        <v>59.52</v>
      </c>
      <c r="L227" s="58">
        <v>425</v>
      </c>
      <c r="M227" s="57">
        <v>19.32</v>
      </c>
      <c r="N227" s="58">
        <v>385</v>
      </c>
      <c r="O227" s="57">
        <v>24.17</v>
      </c>
      <c r="P227" s="58">
        <v>351</v>
      </c>
      <c r="Q227" s="59">
        <v>150</v>
      </c>
      <c r="R227" s="58">
        <v>54</v>
      </c>
      <c r="S227" s="57">
        <v>41.39</v>
      </c>
      <c r="T227" s="58">
        <v>462</v>
      </c>
      <c r="U227" s="60">
        <v>3.5001157407407411E-3</v>
      </c>
      <c r="V227" s="58">
        <v>546</v>
      </c>
      <c r="W227" s="58">
        <v>3999</v>
      </c>
      <c r="X227" s="83">
        <v>2013</v>
      </c>
      <c r="Y227" s="77">
        <f>IF(historie[[#This Row],[Ročník]]&lt;&gt;0,historie[[#This Row],[Rok]]-historie[[#This Row],[Ročník]],"")</f>
        <v>33</v>
      </c>
      <c r="Z227" s="80">
        <f>IF(AND(historie[[#This Row],[Ročník]]&lt;&gt;"",FLOOR(historie[[#This Row],[Rok]]-historie[[#This Row],[Ročník]],5)&gt;=35),FLOOR(historie[[#This Row],[Rok]]-historie[[#This Row],[Ročník]],5),0)</f>
        <v>0</v>
      </c>
      <c r="AA227" s="61">
        <f>IF(OR(historie[[#This Row],[100m]]&gt;b_1_m-k_1_m*měření,historie[[#This Row],[100m]]=""),0,ROUNDDOWN(a_1_m*(b_1_m-k_1_m*měření-historie[[#This Row],[100m]])^c_1_m,0))</f>
        <v>470</v>
      </c>
      <c r="AB227" s="61">
        <f>IF(OR(historie[[#This Row],[Dálka]]&lt;b_2_m,historie[[#This Row],[Dálka]]=""),0,ROUNDDOWN(a_2_m*(historie[[#This Row],[Dálka]]-b_2_m)^c_2_m,0))</f>
        <v>461</v>
      </c>
      <c r="AC227" s="61">
        <f>IF(OR(historie[[#This Row],[Koule]]&lt;b_3_m,historie[[#This Row],[Koule]]=""),0,ROUNDDOWN(a_3_m*(historie[[#This Row],[Koule]]-b_3_m)^c_3_m,0))</f>
        <v>456</v>
      </c>
      <c r="AD227" s="61">
        <f>IF(OR(historie[[#This Row],[Výška]]&lt;b_4_m,historie[[#This Row],[Výška]]=""),0,ROUNDDOWN(a_4_m*(historie[[#This Row],[Výška]]-b_4_m)^c_4_m,0))</f>
        <v>389</v>
      </c>
      <c r="AE227" s="61">
        <f>IF(OR(historie[[#This Row],[400m]]&gt;b_5_m-k_5_m*měření,historie[[#This Row],[400m]]=""),0,ROUNDDOWN(a_5_m*(b_5_m-k_5_m*měření-historie[[#This Row],[400m]])^c_5_m,0))</f>
        <v>425</v>
      </c>
      <c r="AF227" s="61">
        <f>IF(OR(historie[[#This Row],[Překážky]]&gt;b_6_m-k_6_m*měření,historie[[#This Row],[Překážky]]=""),0,ROUNDDOWN(a_6_m*(b_6_m-k_6_m*měření-historie[[#This Row],[Překážky]])^c_6_m,0))</f>
        <v>385</v>
      </c>
      <c r="AG227" s="61">
        <f>IF(OR(historie[[#This Row],[Disk]]&lt;b_7_m,historie[[#This Row],[Disk]]=""),0,ROUNDDOWN(a_7_m*(historie[[#This Row],[Disk]]-b_7_m)^c_7_m,0))</f>
        <v>351</v>
      </c>
      <c r="AH227" s="61">
        <f>IF(OR(historie[[#This Row],[Tyčka]]&lt;b_8_m,historie[[#This Row],[Tyčka]]=""),0,ROUNDDOWN(a_8_m*(historie[[#This Row],[Tyčka]]-b_8_m)^c_8_m,0))</f>
        <v>54</v>
      </c>
      <c r="AI227" s="61">
        <f>IF(OR(historie[[#This Row],[Oštěp]]&lt;b_9_m,historie[[#This Row],[Oštěp]]=""),0,ROUNDDOWN(a_9_m*(historie[[#This Row],[Oštěp]]-b_9_m)^c_9_m,0))</f>
        <v>462</v>
      </c>
      <c r="AJ227" s="61">
        <f>IF(OR(historie[[#This Row],[1500m]]*24*60*60&gt;b_10_m,historie[[#This Row],[1500m]]=""),0,ROUNDDOWN(a_10_m*(b_10_m-historie[[#This Row],[1500m]]*24*60*60)^c_10_m,0))</f>
        <v>546</v>
      </c>
      <c r="AK22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3999</v>
      </c>
      <c r="AL22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470</v>
      </c>
      <c r="AM227" s="61">
        <f>IF(OR(historie[[#This Row],[Dálka]]&lt;b_2_m,historie[[#This Row],[Dálka]]=""),0,ROUNDDOWN(a_2_m*(ROUND(historie[[#This Row],[Dálka]]*VLOOKUP(historie[[#This Row],[Veteran]],Veteran,3,FALSE),0)-b_2_m)^c_2_m,0))</f>
        <v>461</v>
      </c>
      <c r="AN227" s="61">
        <f>IF(OR(historie[[#This Row],[Koule]]&lt;b_3_m,historie[[#This Row],[Koule]]=""),0,ROUNDDOWN(a_3_m*(FLOOR(historie[[#This Row],[Koule]]*VLOOKUP(historie[[#This Row],[Veteran]],Veteran,4,FALSE),0.01)-b_3_m)^c_3_m,0))</f>
        <v>456</v>
      </c>
      <c r="AO227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22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425</v>
      </c>
      <c r="AQ22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385</v>
      </c>
      <c r="AR227" s="61">
        <f>IF(OR(historie[[#This Row],[Disk]]&lt;b_7_m,historie[[#This Row],[Disk]]=""),0,ROUNDDOWN(a_7_m*(FLOOR(historie[[#This Row],[Disk]]*VLOOKUP(historie[[#This Row],[Veteran]],Veteran,8,FALSE),0.01)-b_7_m)^c_7_m,0))</f>
        <v>351</v>
      </c>
      <c r="AS227" s="61">
        <f>IF(OR(historie[[#This Row],[Tyčka]]&lt;b_8_m,historie[[#This Row],[Tyčka]]=""),0,ROUNDDOWN(a_8_m*(ROUND(historie[[#This Row],[Tyčka]]*VLOOKUP(historie[[#This Row],[Veteran]],Veteran,9,FALSE),0)-b_8_m)^c_8_m,0))</f>
        <v>54</v>
      </c>
      <c r="AT227" s="61">
        <f>IF(OR(historie[[#This Row],[Oštěp]]&lt;b_9_m,historie[[#This Row],[Oštěp]]=""),0,ROUNDDOWN(a_9_m*(FLOOR(historie[[#This Row],[Oštěp]]*VLOOKUP(historie[[#This Row],[Veteran]],Veteran,10,FALSE),0.01)-b_9_m)^c_9_m,0))</f>
        <v>462</v>
      </c>
      <c r="AU227" s="61">
        <f>IF(OR(historie[[#This Row],[1500m]]*24*60*60&gt;b_10_m,historie[[#This Row],[1500m]]=""),0,ROUNDDOWN(a_10_m*(b_10_m-historie[[#This Row],[1500m]]*VLOOKUP(historie[[#This Row],[Veteran]],Veteran,11,FALSE)*24*60*60)^c_10_m,0))</f>
        <v>546</v>
      </c>
      <c r="AV227" s="80">
        <f t="shared" si="3"/>
        <v>3999</v>
      </c>
      <c r="AW227" s="62">
        <f t="array" ref="AW227">MAX(IF(historie[[Jméno a příjmení]:[Jméno a příjmení]]=A227,historie[[100m_body_v]:[100m_body_v]]))
+MAX(IF(historie[[Jméno a příjmení]:[Jméno a příjmení]]=A227,historie[[dálka_body_v]:[dálka_body_v]]))
+MAX(IF(historie[[Jméno a příjmení]:[Jméno a příjmení]]=A227,historie[[koule_body_v]:[koule_body_v]]))
+MAX(IF(historie[[Jméno a příjmení]:[Jméno a příjmení]]=A227,historie[[výška_body_v]:[výška_body_v]]))
+MAX(IF(historie[[Jméno a příjmení]:[Jméno a příjmení]]=A227,historie[[400m_body_v]:[400m_body_v]]))
+MAX(IF(historie[[Jméno a příjmení]:[Jméno a příjmení]]=A227,historie[[překážky_body_v]:[překážky_body_v]]))
+MAX(IF(historie[[Jméno a příjmení]:[Jméno a příjmení]]=A227,historie[[disk_body_v]:[disk_body_v]]))
+MAX(IF(historie[[Jméno a příjmení]:[Jméno a příjmení]]=A227,historie[[tyčka_body_v]:[tyčka_body_v]]))
+MAX(IF(historie[[Jméno a příjmení]:[Jméno a příjmení]]=A227,historie[[oštěp_body_v]:[oštěp_body_v]]))
+MAX(IF(historie[[Jméno a příjmení]:[Jméno a příjmení]]=A227,historie[[1500m_body_v]:[1500m_body_v]]))</f>
        <v>4447</v>
      </c>
    </row>
    <row r="228" spans="1:49" x14ac:dyDescent="0.2">
      <c r="A228" s="56" t="s">
        <v>16</v>
      </c>
      <c r="B228" s="56">
        <v>1980</v>
      </c>
      <c r="C228" s="57">
        <v>12.42</v>
      </c>
      <c r="D228" s="58">
        <v>527</v>
      </c>
      <c r="E228" s="59">
        <v>532</v>
      </c>
      <c r="F228" s="58">
        <v>445</v>
      </c>
      <c r="G228" s="57">
        <v>9.14</v>
      </c>
      <c r="H228" s="58">
        <v>434</v>
      </c>
      <c r="I228" s="63">
        <v>150</v>
      </c>
      <c r="J228" s="58">
        <v>389</v>
      </c>
      <c r="K228" s="57">
        <v>58.9</v>
      </c>
      <c r="L228" s="58">
        <v>446</v>
      </c>
      <c r="M228" s="57">
        <v>19.23</v>
      </c>
      <c r="N228" s="58">
        <v>392</v>
      </c>
      <c r="O228" s="57">
        <v>24.62</v>
      </c>
      <c r="P228" s="58">
        <v>360</v>
      </c>
      <c r="Q228" s="63">
        <v>190</v>
      </c>
      <c r="R228" s="58">
        <v>121</v>
      </c>
      <c r="S228" s="57">
        <v>41.51</v>
      </c>
      <c r="T228" s="58">
        <v>464</v>
      </c>
      <c r="U228" s="60">
        <v>3.4490740740740745E-3</v>
      </c>
      <c r="V228" s="58">
        <v>571</v>
      </c>
      <c r="W228" s="58">
        <v>4149</v>
      </c>
      <c r="X228" s="83">
        <v>2012</v>
      </c>
      <c r="Y228" s="77">
        <f>IF(historie[[#This Row],[Ročník]]&lt;&gt;0,historie[[#This Row],[Rok]]-historie[[#This Row],[Ročník]],"")</f>
        <v>32</v>
      </c>
      <c r="Z228" s="80">
        <f>IF(AND(historie[[#This Row],[Ročník]]&lt;&gt;"",FLOOR(historie[[#This Row],[Rok]]-historie[[#This Row],[Ročník]],5)&gt;=35),FLOOR(historie[[#This Row],[Rok]]-historie[[#This Row],[Ročník]],5),0)</f>
        <v>0</v>
      </c>
      <c r="AA228" s="61">
        <f>IF(OR(historie[[#This Row],[100m]]&gt;b_1_m-k_1_m*měření,historie[[#This Row],[100m]]=""),0,ROUNDDOWN(a_1_m*(b_1_m-k_1_m*měření-historie[[#This Row],[100m]])^c_1_m,0))</f>
        <v>527</v>
      </c>
      <c r="AB228" s="61">
        <f>IF(OR(historie[[#This Row],[Dálka]]&lt;b_2_m,historie[[#This Row],[Dálka]]=""),0,ROUNDDOWN(a_2_m*(historie[[#This Row],[Dálka]]-b_2_m)^c_2_m,0))</f>
        <v>445</v>
      </c>
      <c r="AC228" s="61">
        <f>IF(OR(historie[[#This Row],[Koule]]&lt;b_3_m,historie[[#This Row],[Koule]]=""),0,ROUNDDOWN(a_3_m*(historie[[#This Row],[Koule]]-b_3_m)^c_3_m,0))</f>
        <v>434</v>
      </c>
      <c r="AD228" s="61">
        <f>IF(OR(historie[[#This Row],[Výška]]&lt;b_4_m,historie[[#This Row],[Výška]]=""),0,ROUNDDOWN(a_4_m*(historie[[#This Row],[Výška]]-b_4_m)^c_4_m,0))</f>
        <v>389</v>
      </c>
      <c r="AE228" s="61">
        <f>IF(OR(historie[[#This Row],[400m]]&gt;b_5_m-k_5_m*měření,historie[[#This Row],[400m]]=""),0,ROUNDDOWN(a_5_m*(b_5_m-k_5_m*měření-historie[[#This Row],[400m]])^c_5_m,0))</f>
        <v>446</v>
      </c>
      <c r="AF228" s="61">
        <f>IF(OR(historie[[#This Row],[Překážky]]&gt;b_6_m-k_6_m*měření,historie[[#This Row],[Překážky]]=""),0,ROUNDDOWN(a_6_m*(b_6_m-k_6_m*měření-historie[[#This Row],[Překážky]])^c_6_m,0))</f>
        <v>392</v>
      </c>
      <c r="AG228" s="61">
        <f>IF(OR(historie[[#This Row],[Disk]]&lt;b_7_m,historie[[#This Row],[Disk]]=""),0,ROUNDDOWN(a_7_m*(historie[[#This Row],[Disk]]-b_7_m)^c_7_m,0))</f>
        <v>360</v>
      </c>
      <c r="AH228" s="61">
        <f>IF(OR(historie[[#This Row],[Tyčka]]&lt;b_8_m,historie[[#This Row],[Tyčka]]=""),0,ROUNDDOWN(a_8_m*(historie[[#This Row],[Tyčka]]-b_8_m)^c_8_m,0))</f>
        <v>121</v>
      </c>
      <c r="AI228" s="61">
        <f>IF(OR(historie[[#This Row],[Oštěp]]&lt;b_9_m,historie[[#This Row],[Oštěp]]=""),0,ROUNDDOWN(a_9_m*(historie[[#This Row],[Oštěp]]-b_9_m)^c_9_m,0))</f>
        <v>464</v>
      </c>
      <c r="AJ228" s="61">
        <f>IF(OR(historie[[#This Row],[1500m]]*24*60*60&gt;b_10_m,historie[[#This Row],[1500m]]=""),0,ROUNDDOWN(a_10_m*(b_10_m-historie[[#This Row],[1500m]]*24*60*60)^c_10_m,0))</f>
        <v>571</v>
      </c>
      <c r="AK22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4149</v>
      </c>
      <c r="AL22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527</v>
      </c>
      <c r="AM228" s="61">
        <f>IF(OR(historie[[#This Row],[Dálka]]&lt;b_2_m,historie[[#This Row],[Dálka]]=""),0,ROUNDDOWN(a_2_m*(ROUND(historie[[#This Row],[Dálka]]*VLOOKUP(historie[[#This Row],[Veteran]],Veteran,3,FALSE),0)-b_2_m)^c_2_m,0))</f>
        <v>445</v>
      </c>
      <c r="AN228" s="61">
        <f>IF(OR(historie[[#This Row],[Koule]]&lt;b_3_m,historie[[#This Row],[Koule]]=""),0,ROUNDDOWN(a_3_m*(FLOOR(historie[[#This Row],[Koule]]*VLOOKUP(historie[[#This Row],[Veteran]],Veteran,4,FALSE),0.01)-b_3_m)^c_3_m,0))</f>
        <v>434</v>
      </c>
      <c r="AO228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22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446</v>
      </c>
      <c r="AQ22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392</v>
      </c>
      <c r="AR228" s="61">
        <f>IF(OR(historie[[#This Row],[Disk]]&lt;b_7_m,historie[[#This Row],[Disk]]=""),0,ROUNDDOWN(a_7_m*(FLOOR(historie[[#This Row],[Disk]]*VLOOKUP(historie[[#This Row],[Veteran]],Veteran,8,FALSE),0.01)-b_7_m)^c_7_m,0))</f>
        <v>360</v>
      </c>
      <c r="AS228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228" s="61">
        <f>IF(OR(historie[[#This Row],[Oštěp]]&lt;b_9_m,historie[[#This Row],[Oštěp]]=""),0,ROUNDDOWN(a_9_m*(FLOOR(historie[[#This Row],[Oštěp]]*VLOOKUP(historie[[#This Row],[Veteran]],Veteran,10,FALSE),0.01)-b_9_m)^c_9_m,0))</f>
        <v>464</v>
      </c>
      <c r="AU228" s="61">
        <f>IF(OR(historie[[#This Row],[1500m]]*24*60*60&gt;b_10_m,historie[[#This Row],[1500m]]=""),0,ROUNDDOWN(a_10_m*(b_10_m-historie[[#This Row],[1500m]]*VLOOKUP(historie[[#This Row],[Veteran]],Veteran,11,FALSE)*24*60*60)^c_10_m,0))</f>
        <v>571</v>
      </c>
      <c r="AV228" s="80">
        <f t="shared" si="3"/>
        <v>4149</v>
      </c>
      <c r="AW228" s="62">
        <f t="array" ref="AW228">MAX(IF(historie[[Jméno a příjmení]:[Jméno a příjmení]]=A228,historie[[100m_body_v]:[100m_body_v]]))
+MAX(IF(historie[[Jméno a příjmení]:[Jméno a příjmení]]=A228,historie[[dálka_body_v]:[dálka_body_v]]))
+MAX(IF(historie[[Jméno a příjmení]:[Jméno a příjmení]]=A228,historie[[koule_body_v]:[koule_body_v]]))
+MAX(IF(historie[[Jméno a příjmení]:[Jméno a příjmení]]=A228,historie[[výška_body_v]:[výška_body_v]]))
+MAX(IF(historie[[Jméno a příjmení]:[Jméno a příjmení]]=A228,historie[[400m_body_v]:[400m_body_v]]))
+MAX(IF(historie[[Jméno a příjmení]:[Jméno a příjmení]]=A228,historie[[překážky_body_v]:[překážky_body_v]]))
+MAX(IF(historie[[Jméno a příjmení]:[Jméno a příjmení]]=A228,historie[[disk_body_v]:[disk_body_v]]))
+MAX(IF(historie[[Jméno a příjmení]:[Jméno a příjmení]]=A228,historie[[tyčka_body_v]:[tyčka_body_v]]))
+MAX(IF(historie[[Jméno a příjmení]:[Jméno a příjmení]]=A228,historie[[oštěp_body_v]:[oštěp_body_v]]))
+MAX(IF(historie[[Jméno a příjmení]:[Jméno a příjmení]]=A228,historie[[1500m_body_v]:[1500m_body_v]]))</f>
        <v>4447</v>
      </c>
    </row>
    <row r="229" spans="1:49" x14ac:dyDescent="0.2">
      <c r="A229" s="56" t="s">
        <v>16</v>
      </c>
      <c r="B229" s="56">
        <v>1980</v>
      </c>
      <c r="C229" s="57">
        <v>12.63</v>
      </c>
      <c r="D229" s="58">
        <v>490</v>
      </c>
      <c r="E229" s="59">
        <v>512</v>
      </c>
      <c r="F229" s="58">
        <v>405</v>
      </c>
      <c r="G229" s="57">
        <v>8.66</v>
      </c>
      <c r="H229" s="58">
        <v>406</v>
      </c>
      <c r="I229" s="63"/>
      <c r="J229" s="58">
        <v>0</v>
      </c>
      <c r="K229" s="57"/>
      <c r="L229" s="58">
        <v>0</v>
      </c>
      <c r="M229" s="57"/>
      <c r="N229" s="58">
        <v>0</v>
      </c>
      <c r="O229" s="57"/>
      <c r="P229" s="58">
        <v>0</v>
      </c>
      <c r="Q229" s="63"/>
      <c r="R229" s="58">
        <v>0</v>
      </c>
      <c r="S229" s="57"/>
      <c r="T229" s="58">
        <v>0</v>
      </c>
      <c r="U229" s="60"/>
      <c r="V229" s="58">
        <v>0</v>
      </c>
      <c r="W229" s="58">
        <v>1301</v>
      </c>
      <c r="X229" s="83">
        <v>2010</v>
      </c>
      <c r="Y229" s="77">
        <f>IF(historie[[#This Row],[Ročník]]&lt;&gt;0,historie[[#This Row],[Rok]]-historie[[#This Row],[Ročník]],"")</f>
        <v>30</v>
      </c>
      <c r="Z229" s="80">
        <f>IF(AND(historie[[#This Row],[Ročník]]&lt;&gt;"",FLOOR(historie[[#This Row],[Rok]]-historie[[#This Row],[Ročník]],5)&gt;=35),FLOOR(historie[[#This Row],[Rok]]-historie[[#This Row],[Ročník]],5),0)</f>
        <v>0</v>
      </c>
      <c r="AA229" s="61">
        <f>IF(OR(historie[[#This Row],[100m]]&gt;b_1_m-k_1_m*měření,historie[[#This Row],[100m]]=""),0,ROUNDDOWN(a_1_m*(b_1_m-k_1_m*měření-historie[[#This Row],[100m]])^c_1_m,0))</f>
        <v>490</v>
      </c>
      <c r="AB229" s="61">
        <f>IF(OR(historie[[#This Row],[Dálka]]&lt;b_2_m,historie[[#This Row],[Dálka]]=""),0,ROUNDDOWN(a_2_m*(historie[[#This Row],[Dálka]]-b_2_m)^c_2_m,0))</f>
        <v>405</v>
      </c>
      <c r="AC229" s="61">
        <f>IF(OR(historie[[#This Row],[Koule]]&lt;b_3_m,historie[[#This Row],[Koule]]=""),0,ROUNDDOWN(a_3_m*(historie[[#This Row],[Koule]]-b_3_m)^c_3_m,0))</f>
        <v>406</v>
      </c>
      <c r="AD229" s="61">
        <f>IF(OR(historie[[#This Row],[Výška]]&lt;b_4_m,historie[[#This Row],[Výška]]=""),0,ROUNDDOWN(a_4_m*(historie[[#This Row],[Výška]]-b_4_m)^c_4_m,0))</f>
        <v>0</v>
      </c>
      <c r="AE229" s="61">
        <f>IF(OR(historie[[#This Row],[400m]]&gt;b_5_m-k_5_m*měření,historie[[#This Row],[400m]]=""),0,ROUNDDOWN(a_5_m*(b_5_m-k_5_m*měření-historie[[#This Row],[400m]])^c_5_m,0))</f>
        <v>0</v>
      </c>
      <c r="AF229" s="61">
        <f>IF(OR(historie[[#This Row],[Překážky]]&gt;b_6_m-k_6_m*měření,historie[[#This Row],[Překážky]]=""),0,ROUNDDOWN(a_6_m*(b_6_m-k_6_m*měření-historie[[#This Row],[Překážky]])^c_6_m,0))</f>
        <v>0</v>
      </c>
      <c r="AG229" s="61">
        <f>IF(OR(historie[[#This Row],[Disk]]&lt;b_7_m,historie[[#This Row],[Disk]]=""),0,ROUNDDOWN(a_7_m*(historie[[#This Row],[Disk]]-b_7_m)^c_7_m,0))</f>
        <v>0</v>
      </c>
      <c r="AH229" s="61">
        <f>IF(OR(historie[[#This Row],[Tyčka]]&lt;b_8_m,historie[[#This Row],[Tyčka]]=""),0,ROUNDDOWN(a_8_m*(historie[[#This Row],[Tyčka]]-b_8_m)^c_8_m,0))</f>
        <v>0</v>
      </c>
      <c r="AI229" s="61">
        <f>IF(OR(historie[[#This Row],[Oštěp]]&lt;b_9_m,historie[[#This Row],[Oštěp]]=""),0,ROUNDDOWN(a_9_m*(historie[[#This Row],[Oštěp]]-b_9_m)^c_9_m,0))</f>
        <v>0</v>
      </c>
      <c r="AJ229" s="61">
        <f>IF(OR(historie[[#This Row],[1500m]]*24*60*60&gt;b_10_m,historie[[#This Row],[1500m]]=""),0,ROUNDDOWN(a_10_m*(b_10_m-historie[[#This Row],[1500m]]*24*60*60)^c_10_m,0))</f>
        <v>0</v>
      </c>
      <c r="AK22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1301</v>
      </c>
      <c r="AL22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490</v>
      </c>
      <c r="AM229" s="61">
        <f>IF(OR(historie[[#This Row],[Dálka]]&lt;b_2_m,historie[[#This Row],[Dálka]]=""),0,ROUNDDOWN(a_2_m*(ROUND(historie[[#This Row],[Dálka]]*VLOOKUP(historie[[#This Row],[Veteran]],Veteran,3,FALSE),0)-b_2_m)^c_2_m,0))</f>
        <v>405</v>
      </c>
      <c r="AN229" s="61">
        <f>IF(OR(historie[[#This Row],[Koule]]&lt;b_3_m,historie[[#This Row],[Koule]]=""),0,ROUNDDOWN(a_3_m*(FLOOR(historie[[#This Row],[Koule]]*VLOOKUP(historie[[#This Row],[Veteran]],Veteran,4,FALSE),0.01)-b_3_m)^c_3_m,0))</f>
        <v>406</v>
      </c>
      <c r="AO229" s="61">
        <f>IF(OR(historie[[#This Row],[Výška]]&lt;b_4_m,historie[[#This Row],[Výška]]=""),0,ROUNDDOWN(a_4_m*(ROUND(historie[[#This Row],[Výška]]*VLOOKUP(historie[[#This Row],[Veteran]],Veteran,5,FALSE),0)-b_4_m)^c_4_m,0))</f>
        <v>0</v>
      </c>
      <c r="AP22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22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29" s="61">
        <f>IF(OR(historie[[#This Row],[Disk]]&lt;b_7_m,historie[[#This Row],[Disk]]=""),0,ROUNDDOWN(a_7_m*(FLOOR(historie[[#This Row],[Disk]]*VLOOKUP(historie[[#This Row],[Veteran]],Veteran,8,FALSE),0.01)-b_7_m)^c_7_m,0))</f>
        <v>0</v>
      </c>
      <c r="AS22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29" s="6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229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29" s="80">
        <f t="shared" si="3"/>
        <v>1301</v>
      </c>
      <c r="AW229" s="62">
        <f t="array" ref="AW229">MAX(IF(historie[[Jméno a příjmení]:[Jméno a příjmení]]=A229,historie[[100m_body_v]:[100m_body_v]]))
+MAX(IF(historie[[Jméno a příjmení]:[Jméno a příjmení]]=A229,historie[[dálka_body_v]:[dálka_body_v]]))
+MAX(IF(historie[[Jméno a příjmení]:[Jméno a příjmení]]=A229,historie[[koule_body_v]:[koule_body_v]]))
+MAX(IF(historie[[Jméno a příjmení]:[Jméno a příjmení]]=A229,historie[[výška_body_v]:[výška_body_v]]))
+MAX(IF(historie[[Jméno a příjmení]:[Jméno a příjmení]]=A229,historie[[400m_body_v]:[400m_body_v]]))
+MAX(IF(historie[[Jméno a příjmení]:[Jméno a příjmení]]=A229,historie[[překážky_body_v]:[překážky_body_v]]))
+MAX(IF(historie[[Jméno a příjmení]:[Jméno a příjmení]]=A229,historie[[disk_body_v]:[disk_body_v]]))
+MAX(IF(historie[[Jméno a příjmení]:[Jméno a příjmení]]=A229,historie[[tyčka_body_v]:[tyčka_body_v]]))
+MAX(IF(historie[[Jméno a příjmení]:[Jméno a příjmení]]=A229,historie[[oštěp_body_v]:[oštěp_body_v]]))
+MAX(IF(historie[[Jméno a příjmení]:[Jméno a příjmení]]=A229,historie[[1500m_body_v]:[1500m_body_v]]))</f>
        <v>4447</v>
      </c>
    </row>
    <row r="230" spans="1:49" x14ac:dyDescent="0.2">
      <c r="A230" s="56" t="s">
        <v>16</v>
      </c>
      <c r="B230" s="56">
        <v>1980</v>
      </c>
      <c r="C230" s="57">
        <v>12.69</v>
      </c>
      <c r="D230" s="58">
        <v>480</v>
      </c>
      <c r="E230" s="59">
        <v>517</v>
      </c>
      <c r="F230" s="58">
        <v>415</v>
      </c>
      <c r="G230" s="57">
        <v>9.27</v>
      </c>
      <c r="H230" s="58">
        <v>442</v>
      </c>
      <c r="I230" s="63">
        <v>155</v>
      </c>
      <c r="J230" s="58">
        <v>426</v>
      </c>
      <c r="K230" s="57">
        <v>60.7</v>
      </c>
      <c r="L230" s="58">
        <v>385</v>
      </c>
      <c r="M230" s="57">
        <v>19.309999999999999</v>
      </c>
      <c r="N230" s="58">
        <v>386</v>
      </c>
      <c r="O230" s="57">
        <v>24.8</v>
      </c>
      <c r="P230" s="58">
        <v>363</v>
      </c>
      <c r="Q230" s="63">
        <v>190</v>
      </c>
      <c r="R230" s="58">
        <v>121</v>
      </c>
      <c r="S230" s="57">
        <v>40.17</v>
      </c>
      <c r="T230" s="58">
        <v>445</v>
      </c>
      <c r="U230" s="60">
        <v>3.425925925925926E-3</v>
      </c>
      <c r="V230" s="58">
        <v>583</v>
      </c>
      <c r="W230" s="58">
        <v>4046</v>
      </c>
      <c r="X230" s="83">
        <v>2009</v>
      </c>
      <c r="Y230" s="77">
        <f>IF(historie[[#This Row],[Ročník]]&lt;&gt;0,historie[[#This Row],[Rok]]-historie[[#This Row],[Ročník]],"")</f>
        <v>29</v>
      </c>
      <c r="Z230" s="80">
        <f>IF(AND(historie[[#This Row],[Ročník]]&lt;&gt;"",FLOOR(historie[[#This Row],[Rok]]-historie[[#This Row],[Ročník]],5)&gt;=35),FLOOR(historie[[#This Row],[Rok]]-historie[[#This Row],[Ročník]],5),0)</f>
        <v>0</v>
      </c>
      <c r="AA230" s="61">
        <f>IF(OR(historie[[#This Row],[100m]]&gt;b_1_m-k_1_m*měření,historie[[#This Row],[100m]]=""),0,ROUNDDOWN(a_1_m*(b_1_m-k_1_m*měření-historie[[#This Row],[100m]])^c_1_m,0))</f>
        <v>480</v>
      </c>
      <c r="AB230" s="61">
        <f>IF(OR(historie[[#This Row],[Dálka]]&lt;b_2_m,historie[[#This Row],[Dálka]]=""),0,ROUNDDOWN(a_2_m*(historie[[#This Row],[Dálka]]-b_2_m)^c_2_m,0))</f>
        <v>415</v>
      </c>
      <c r="AC230" s="61">
        <f>IF(OR(historie[[#This Row],[Koule]]&lt;b_3_m,historie[[#This Row],[Koule]]=""),0,ROUNDDOWN(a_3_m*(historie[[#This Row],[Koule]]-b_3_m)^c_3_m,0))</f>
        <v>442</v>
      </c>
      <c r="AD230" s="61">
        <f>IF(OR(historie[[#This Row],[Výška]]&lt;b_4_m,historie[[#This Row],[Výška]]=""),0,ROUNDDOWN(a_4_m*(historie[[#This Row],[Výška]]-b_4_m)^c_4_m,0))</f>
        <v>426</v>
      </c>
      <c r="AE230" s="61">
        <f>IF(OR(historie[[#This Row],[400m]]&gt;b_5_m-k_5_m*měření,historie[[#This Row],[400m]]=""),0,ROUNDDOWN(a_5_m*(b_5_m-k_5_m*měření-historie[[#This Row],[400m]])^c_5_m,0))</f>
        <v>385</v>
      </c>
      <c r="AF230" s="61">
        <f>IF(OR(historie[[#This Row],[Překážky]]&gt;b_6_m-k_6_m*měření,historie[[#This Row],[Překážky]]=""),0,ROUNDDOWN(a_6_m*(b_6_m-k_6_m*měření-historie[[#This Row],[Překážky]])^c_6_m,0))</f>
        <v>386</v>
      </c>
      <c r="AG230" s="61">
        <f>IF(OR(historie[[#This Row],[Disk]]&lt;b_7_m,historie[[#This Row],[Disk]]=""),0,ROUNDDOWN(a_7_m*(historie[[#This Row],[Disk]]-b_7_m)^c_7_m,0))</f>
        <v>363</v>
      </c>
      <c r="AH230" s="61">
        <f>IF(OR(historie[[#This Row],[Tyčka]]&lt;b_8_m,historie[[#This Row],[Tyčka]]=""),0,ROUNDDOWN(a_8_m*(historie[[#This Row],[Tyčka]]-b_8_m)^c_8_m,0))</f>
        <v>121</v>
      </c>
      <c r="AI230" s="61">
        <f>IF(OR(historie[[#This Row],[Oštěp]]&lt;b_9_m,historie[[#This Row],[Oštěp]]=""),0,ROUNDDOWN(a_9_m*(historie[[#This Row],[Oštěp]]-b_9_m)^c_9_m,0))</f>
        <v>445</v>
      </c>
      <c r="AJ230" s="61">
        <f>IF(OR(historie[[#This Row],[1500m]]*24*60*60&gt;b_10_m,historie[[#This Row],[1500m]]=""),0,ROUNDDOWN(a_10_m*(b_10_m-historie[[#This Row],[1500m]]*24*60*60)^c_10_m,0))</f>
        <v>583</v>
      </c>
      <c r="AK23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4046</v>
      </c>
      <c r="AL23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480</v>
      </c>
      <c r="AM230" s="61">
        <f>IF(OR(historie[[#This Row],[Dálka]]&lt;b_2_m,historie[[#This Row],[Dálka]]=""),0,ROUNDDOWN(a_2_m*(ROUND(historie[[#This Row],[Dálka]]*VLOOKUP(historie[[#This Row],[Veteran]],Veteran,3,FALSE),0)-b_2_m)^c_2_m,0))</f>
        <v>415</v>
      </c>
      <c r="AN230" s="61">
        <f>IF(OR(historie[[#This Row],[Koule]]&lt;b_3_m,historie[[#This Row],[Koule]]=""),0,ROUNDDOWN(a_3_m*(FLOOR(historie[[#This Row],[Koule]]*VLOOKUP(historie[[#This Row],[Veteran]],Veteran,4,FALSE),0.01)-b_3_m)^c_3_m,0))</f>
        <v>442</v>
      </c>
      <c r="AO230" s="6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23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385</v>
      </c>
      <c r="AQ23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386</v>
      </c>
      <c r="AR230" s="61">
        <f>IF(OR(historie[[#This Row],[Disk]]&lt;b_7_m,historie[[#This Row],[Disk]]=""),0,ROUNDDOWN(a_7_m*(FLOOR(historie[[#This Row],[Disk]]*VLOOKUP(historie[[#This Row],[Veteran]],Veteran,8,FALSE),0.01)-b_7_m)^c_7_m,0))</f>
        <v>363</v>
      </c>
      <c r="AS230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230" s="61">
        <f>IF(OR(historie[[#This Row],[Oštěp]]&lt;b_9_m,historie[[#This Row],[Oštěp]]=""),0,ROUNDDOWN(a_9_m*(FLOOR(historie[[#This Row],[Oštěp]]*VLOOKUP(historie[[#This Row],[Veteran]],Veteran,10,FALSE),0.01)-b_9_m)^c_9_m,0))</f>
        <v>445</v>
      </c>
      <c r="AU230" s="61">
        <f>IF(OR(historie[[#This Row],[1500m]]*24*60*60&gt;b_10_m,historie[[#This Row],[1500m]]=""),0,ROUNDDOWN(a_10_m*(b_10_m-historie[[#This Row],[1500m]]*VLOOKUP(historie[[#This Row],[Veteran]],Veteran,11,FALSE)*24*60*60)^c_10_m,0))</f>
        <v>583</v>
      </c>
      <c r="AV230" s="80">
        <f t="shared" si="3"/>
        <v>4046</v>
      </c>
      <c r="AW230" s="62">
        <f t="array" ref="AW230">MAX(IF(historie[[Jméno a příjmení]:[Jméno a příjmení]]=A230,historie[[100m_body_v]:[100m_body_v]]))
+MAX(IF(historie[[Jméno a příjmení]:[Jméno a příjmení]]=A230,historie[[dálka_body_v]:[dálka_body_v]]))
+MAX(IF(historie[[Jméno a příjmení]:[Jméno a příjmení]]=A230,historie[[koule_body_v]:[koule_body_v]]))
+MAX(IF(historie[[Jméno a příjmení]:[Jméno a příjmení]]=A230,historie[[výška_body_v]:[výška_body_v]]))
+MAX(IF(historie[[Jméno a příjmení]:[Jméno a příjmení]]=A230,historie[[400m_body_v]:[400m_body_v]]))
+MAX(IF(historie[[Jméno a příjmení]:[Jméno a příjmení]]=A230,historie[[překážky_body_v]:[překážky_body_v]]))
+MAX(IF(historie[[Jméno a příjmení]:[Jméno a příjmení]]=A230,historie[[disk_body_v]:[disk_body_v]]))
+MAX(IF(historie[[Jméno a příjmení]:[Jméno a příjmení]]=A230,historie[[tyčka_body_v]:[tyčka_body_v]]))
+MAX(IF(historie[[Jméno a příjmení]:[Jméno a příjmení]]=A230,historie[[oštěp_body_v]:[oštěp_body_v]]))
+MAX(IF(historie[[Jméno a příjmení]:[Jméno a příjmení]]=A230,historie[[1500m_body_v]:[1500m_body_v]]))</f>
        <v>4447</v>
      </c>
    </row>
    <row r="231" spans="1:49" x14ac:dyDescent="0.2">
      <c r="A231" s="56" t="s">
        <v>16</v>
      </c>
      <c r="B231" s="56">
        <v>1980</v>
      </c>
      <c r="C231" s="57">
        <v>12.46</v>
      </c>
      <c r="D231" s="58">
        <v>520</v>
      </c>
      <c r="E231" s="59">
        <v>516</v>
      </c>
      <c r="F231" s="58">
        <v>413</v>
      </c>
      <c r="G231" s="57">
        <v>9.51</v>
      </c>
      <c r="H231" s="58">
        <v>456</v>
      </c>
      <c r="I231" s="63">
        <v>150</v>
      </c>
      <c r="J231" s="58">
        <v>389</v>
      </c>
      <c r="K231" s="57">
        <v>58.46</v>
      </c>
      <c r="L231" s="58">
        <v>462</v>
      </c>
      <c r="M231" s="57">
        <v>19.600000000000001</v>
      </c>
      <c r="N231" s="58">
        <v>362</v>
      </c>
      <c r="O231" s="57">
        <v>24.05</v>
      </c>
      <c r="P231" s="58">
        <v>349</v>
      </c>
      <c r="Q231" s="63">
        <v>190</v>
      </c>
      <c r="R231" s="58">
        <v>121</v>
      </c>
      <c r="S231" s="57">
        <v>40.28</v>
      </c>
      <c r="T231" s="58">
        <v>446</v>
      </c>
      <c r="U231" s="60">
        <v>3.3912037037037036E-3</v>
      </c>
      <c r="V231" s="58">
        <v>600</v>
      </c>
      <c r="W231" s="58">
        <v>4118</v>
      </c>
      <c r="X231" s="83">
        <v>2007</v>
      </c>
      <c r="Y231" s="77">
        <f>IF(historie[[#This Row],[Ročník]]&lt;&gt;0,historie[[#This Row],[Rok]]-historie[[#This Row],[Ročník]],"")</f>
        <v>27</v>
      </c>
      <c r="Z231" s="80">
        <f>IF(AND(historie[[#This Row],[Ročník]]&lt;&gt;"",FLOOR(historie[[#This Row],[Rok]]-historie[[#This Row],[Ročník]],5)&gt;=35),FLOOR(historie[[#This Row],[Rok]]-historie[[#This Row],[Ročník]],5),0)</f>
        <v>0</v>
      </c>
      <c r="AA231" s="61">
        <f>IF(OR(historie[[#This Row],[100m]]&gt;b_1_m-k_1_m*měření,historie[[#This Row],[100m]]=""),0,ROUNDDOWN(a_1_m*(b_1_m-k_1_m*měření-historie[[#This Row],[100m]])^c_1_m,0))</f>
        <v>520</v>
      </c>
      <c r="AB231" s="61">
        <f>IF(OR(historie[[#This Row],[Dálka]]&lt;b_2_m,historie[[#This Row],[Dálka]]=""),0,ROUNDDOWN(a_2_m*(historie[[#This Row],[Dálka]]-b_2_m)^c_2_m,0))</f>
        <v>413</v>
      </c>
      <c r="AC231" s="61">
        <f>IF(OR(historie[[#This Row],[Koule]]&lt;b_3_m,historie[[#This Row],[Koule]]=""),0,ROUNDDOWN(a_3_m*(historie[[#This Row],[Koule]]-b_3_m)^c_3_m,0))</f>
        <v>456</v>
      </c>
      <c r="AD231" s="61">
        <f>IF(OR(historie[[#This Row],[Výška]]&lt;b_4_m,historie[[#This Row],[Výška]]=""),0,ROUNDDOWN(a_4_m*(historie[[#This Row],[Výška]]-b_4_m)^c_4_m,0))</f>
        <v>389</v>
      </c>
      <c r="AE231" s="61">
        <f>IF(OR(historie[[#This Row],[400m]]&gt;b_5_m-k_5_m*měření,historie[[#This Row],[400m]]=""),0,ROUNDDOWN(a_5_m*(b_5_m-k_5_m*měření-historie[[#This Row],[400m]])^c_5_m,0))</f>
        <v>462</v>
      </c>
      <c r="AF231" s="61">
        <f>IF(OR(historie[[#This Row],[Překážky]]&gt;b_6_m-k_6_m*měření,historie[[#This Row],[Překážky]]=""),0,ROUNDDOWN(a_6_m*(b_6_m-k_6_m*měření-historie[[#This Row],[Překážky]])^c_6_m,0))</f>
        <v>362</v>
      </c>
      <c r="AG231" s="61">
        <f>IF(OR(historie[[#This Row],[Disk]]&lt;b_7_m,historie[[#This Row],[Disk]]=""),0,ROUNDDOWN(a_7_m*(historie[[#This Row],[Disk]]-b_7_m)^c_7_m,0))</f>
        <v>349</v>
      </c>
      <c r="AH231" s="61">
        <f>IF(OR(historie[[#This Row],[Tyčka]]&lt;b_8_m,historie[[#This Row],[Tyčka]]=""),0,ROUNDDOWN(a_8_m*(historie[[#This Row],[Tyčka]]-b_8_m)^c_8_m,0))</f>
        <v>121</v>
      </c>
      <c r="AI231" s="61">
        <f>IF(OR(historie[[#This Row],[Oštěp]]&lt;b_9_m,historie[[#This Row],[Oštěp]]=""),0,ROUNDDOWN(a_9_m*(historie[[#This Row],[Oštěp]]-b_9_m)^c_9_m,0))</f>
        <v>446</v>
      </c>
      <c r="AJ231" s="61">
        <f>IF(OR(historie[[#This Row],[1500m]]*24*60*60&gt;b_10_m,historie[[#This Row],[1500m]]=""),0,ROUNDDOWN(a_10_m*(b_10_m-historie[[#This Row],[1500m]]*24*60*60)^c_10_m,0))</f>
        <v>601</v>
      </c>
      <c r="AK23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4119</v>
      </c>
      <c r="AL23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520</v>
      </c>
      <c r="AM231" s="61">
        <f>IF(OR(historie[[#This Row],[Dálka]]&lt;b_2_m,historie[[#This Row],[Dálka]]=""),0,ROUNDDOWN(a_2_m*(ROUND(historie[[#This Row],[Dálka]]*VLOOKUP(historie[[#This Row],[Veteran]],Veteran,3,FALSE),0)-b_2_m)^c_2_m,0))</f>
        <v>413</v>
      </c>
      <c r="AN231" s="61">
        <f>IF(OR(historie[[#This Row],[Koule]]&lt;b_3_m,historie[[#This Row],[Koule]]=""),0,ROUNDDOWN(a_3_m*(FLOOR(historie[[#This Row],[Koule]]*VLOOKUP(historie[[#This Row],[Veteran]],Veteran,4,FALSE),0.01)-b_3_m)^c_3_m,0))</f>
        <v>456</v>
      </c>
      <c r="AO231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23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462</v>
      </c>
      <c r="AQ23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362</v>
      </c>
      <c r="AR231" s="61">
        <f>IF(OR(historie[[#This Row],[Disk]]&lt;b_7_m,historie[[#This Row],[Disk]]=""),0,ROUNDDOWN(a_7_m*(FLOOR(historie[[#This Row],[Disk]]*VLOOKUP(historie[[#This Row],[Veteran]],Veteran,8,FALSE),0.01)-b_7_m)^c_7_m,0))</f>
        <v>349</v>
      </c>
      <c r="AS231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231" s="61">
        <f>IF(OR(historie[[#This Row],[Oštěp]]&lt;b_9_m,historie[[#This Row],[Oštěp]]=""),0,ROUNDDOWN(a_9_m*(FLOOR(historie[[#This Row],[Oštěp]]*VLOOKUP(historie[[#This Row],[Veteran]],Veteran,10,FALSE),0.01)-b_9_m)^c_9_m,0))</f>
        <v>446</v>
      </c>
      <c r="AU231" s="61">
        <f>IF(OR(historie[[#This Row],[1500m]]*24*60*60&gt;b_10_m,historie[[#This Row],[1500m]]=""),0,ROUNDDOWN(a_10_m*(b_10_m-historie[[#This Row],[1500m]]*VLOOKUP(historie[[#This Row],[Veteran]],Veteran,11,FALSE)*24*60*60)^c_10_m,0))</f>
        <v>601</v>
      </c>
      <c r="AV231" s="80">
        <f t="shared" si="3"/>
        <v>4119</v>
      </c>
      <c r="AW231" s="62">
        <f t="array" ref="AW231">MAX(IF(historie[[Jméno a příjmení]:[Jméno a příjmení]]=A231,historie[[100m_body_v]:[100m_body_v]]))
+MAX(IF(historie[[Jméno a příjmení]:[Jméno a příjmení]]=A231,historie[[dálka_body_v]:[dálka_body_v]]))
+MAX(IF(historie[[Jméno a příjmení]:[Jméno a příjmení]]=A231,historie[[koule_body_v]:[koule_body_v]]))
+MAX(IF(historie[[Jméno a příjmení]:[Jméno a příjmení]]=A231,historie[[výška_body_v]:[výška_body_v]]))
+MAX(IF(historie[[Jméno a příjmení]:[Jméno a příjmení]]=A231,historie[[400m_body_v]:[400m_body_v]]))
+MAX(IF(historie[[Jméno a příjmení]:[Jméno a příjmení]]=A231,historie[[překážky_body_v]:[překážky_body_v]]))
+MAX(IF(historie[[Jméno a příjmení]:[Jméno a příjmení]]=A231,historie[[disk_body_v]:[disk_body_v]]))
+MAX(IF(historie[[Jméno a příjmení]:[Jméno a příjmení]]=A231,historie[[tyčka_body_v]:[tyčka_body_v]]))
+MAX(IF(historie[[Jméno a příjmení]:[Jméno a příjmení]]=A231,historie[[oštěp_body_v]:[oštěp_body_v]]))
+MAX(IF(historie[[Jméno a příjmení]:[Jméno a příjmení]]=A231,historie[[1500m_body_v]:[1500m_body_v]]))</f>
        <v>4447</v>
      </c>
    </row>
    <row r="232" spans="1:49" x14ac:dyDescent="0.2">
      <c r="A232" s="56" t="s">
        <v>16</v>
      </c>
      <c r="B232" s="56">
        <v>1980</v>
      </c>
      <c r="C232" s="57">
        <v>12.75</v>
      </c>
      <c r="D232" s="58">
        <v>470</v>
      </c>
      <c r="E232" s="59">
        <v>524</v>
      </c>
      <c r="F232" s="58">
        <v>429</v>
      </c>
      <c r="G232" s="57">
        <v>8.74</v>
      </c>
      <c r="H232" s="58">
        <v>410</v>
      </c>
      <c r="I232" s="63">
        <v>150</v>
      </c>
      <c r="J232" s="58">
        <v>389</v>
      </c>
      <c r="K232" s="57">
        <v>59.24</v>
      </c>
      <c r="L232" s="58">
        <v>435</v>
      </c>
      <c r="M232" s="57">
        <v>19.22</v>
      </c>
      <c r="N232" s="58">
        <v>393</v>
      </c>
      <c r="O232" s="57">
        <v>24.61</v>
      </c>
      <c r="P232" s="58">
        <v>360</v>
      </c>
      <c r="Q232" s="63">
        <v>170</v>
      </c>
      <c r="R232" s="58">
        <v>86</v>
      </c>
      <c r="S232" s="57">
        <v>44.62</v>
      </c>
      <c r="T232" s="58">
        <v>509</v>
      </c>
      <c r="U232" s="60">
        <v>3.3217592592592591E-3</v>
      </c>
      <c r="V232" s="58">
        <v>635</v>
      </c>
      <c r="W232" s="58">
        <v>4116</v>
      </c>
      <c r="X232" s="83">
        <v>2006</v>
      </c>
      <c r="Y232" s="77">
        <f>IF(historie[[#This Row],[Ročník]]&lt;&gt;0,historie[[#This Row],[Rok]]-historie[[#This Row],[Ročník]],"")</f>
        <v>26</v>
      </c>
      <c r="Z232" s="80">
        <f>IF(AND(historie[[#This Row],[Ročník]]&lt;&gt;"",FLOOR(historie[[#This Row],[Rok]]-historie[[#This Row],[Ročník]],5)&gt;=35),FLOOR(historie[[#This Row],[Rok]]-historie[[#This Row],[Ročník]],5),0)</f>
        <v>0</v>
      </c>
      <c r="AA232" s="61">
        <f>IF(OR(historie[[#This Row],[100m]]&gt;b_1_m-k_1_m*měření,historie[[#This Row],[100m]]=""),0,ROUNDDOWN(a_1_m*(b_1_m-k_1_m*měření-historie[[#This Row],[100m]])^c_1_m,0))</f>
        <v>470</v>
      </c>
      <c r="AB232" s="61">
        <f>IF(OR(historie[[#This Row],[Dálka]]&lt;b_2_m,historie[[#This Row],[Dálka]]=""),0,ROUNDDOWN(a_2_m*(historie[[#This Row],[Dálka]]-b_2_m)^c_2_m,0))</f>
        <v>429</v>
      </c>
      <c r="AC232" s="61">
        <f>IF(OR(historie[[#This Row],[Koule]]&lt;b_3_m,historie[[#This Row],[Koule]]=""),0,ROUNDDOWN(a_3_m*(historie[[#This Row],[Koule]]-b_3_m)^c_3_m,0))</f>
        <v>410</v>
      </c>
      <c r="AD232" s="61">
        <f>IF(OR(historie[[#This Row],[Výška]]&lt;b_4_m,historie[[#This Row],[Výška]]=""),0,ROUNDDOWN(a_4_m*(historie[[#This Row],[Výška]]-b_4_m)^c_4_m,0))</f>
        <v>389</v>
      </c>
      <c r="AE232" s="61">
        <f>IF(OR(historie[[#This Row],[400m]]&gt;b_5_m-k_5_m*měření,historie[[#This Row],[400m]]=""),0,ROUNDDOWN(a_5_m*(b_5_m-k_5_m*měření-historie[[#This Row],[400m]])^c_5_m,0))</f>
        <v>435</v>
      </c>
      <c r="AF232" s="61">
        <f>IF(OR(historie[[#This Row],[Překážky]]&gt;b_6_m-k_6_m*měření,historie[[#This Row],[Překážky]]=""),0,ROUNDDOWN(a_6_m*(b_6_m-k_6_m*měření-historie[[#This Row],[Překážky]])^c_6_m,0))</f>
        <v>393</v>
      </c>
      <c r="AG232" s="61">
        <f>IF(OR(historie[[#This Row],[Disk]]&lt;b_7_m,historie[[#This Row],[Disk]]=""),0,ROUNDDOWN(a_7_m*(historie[[#This Row],[Disk]]-b_7_m)^c_7_m,0))</f>
        <v>360</v>
      </c>
      <c r="AH232" s="61">
        <f>IF(OR(historie[[#This Row],[Tyčka]]&lt;b_8_m,historie[[#This Row],[Tyčka]]=""),0,ROUNDDOWN(a_8_m*(historie[[#This Row],[Tyčka]]-b_8_m)^c_8_m,0))</f>
        <v>86</v>
      </c>
      <c r="AI232" s="61">
        <f>IF(OR(historie[[#This Row],[Oštěp]]&lt;b_9_m,historie[[#This Row],[Oštěp]]=""),0,ROUNDDOWN(a_9_m*(historie[[#This Row],[Oštěp]]-b_9_m)^c_9_m,0))</f>
        <v>509</v>
      </c>
      <c r="AJ232" s="61">
        <f>IF(OR(historie[[#This Row],[1500m]]*24*60*60&gt;b_10_m,historie[[#This Row],[1500m]]=""),0,ROUNDDOWN(a_10_m*(b_10_m-historie[[#This Row],[1500m]]*24*60*60)^c_10_m,0))</f>
        <v>637</v>
      </c>
      <c r="AK23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4118</v>
      </c>
      <c r="AL23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470</v>
      </c>
      <c r="AM232" s="61">
        <f>IF(OR(historie[[#This Row],[Dálka]]&lt;b_2_m,historie[[#This Row],[Dálka]]=""),0,ROUNDDOWN(a_2_m*(ROUND(historie[[#This Row],[Dálka]]*VLOOKUP(historie[[#This Row],[Veteran]],Veteran,3,FALSE),0)-b_2_m)^c_2_m,0))</f>
        <v>429</v>
      </c>
      <c r="AN232" s="61">
        <f>IF(OR(historie[[#This Row],[Koule]]&lt;b_3_m,historie[[#This Row],[Koule]]=""),0,ROUNDDOWN(a_3_m*(FLOOR(historie[[#This Row],[Koule]]*VLOOKUP(historie[[#This Row],[Veteran]],Veteran,4,FALSE),0.01)-b_3_m)^c_3_m,0))</f>
        <v>410</v>
      </c>
      <c r="AO232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23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435</v>
      </c>
      <c r="AQ23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393</v>
      </c>
      <c r="AR232" s="61">
        <f>IF(OR(historie[[#This Row],[Disk]]&lt;b_7_m,historie[[#This Row],[Disk]]=""),0,ROUNDDOWN(a_7_m*(FLOOR(historie[[#This Row],[Disk]]*VLOOKUP(historie[[#This Row],[Veteran]],Veteran,8,FALSE),0.01)-b_7_m)^c_7_m,0))</f>
        <v>360</v>
      </c>
      <c r="AS232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232" s="61">
        <f>IF(OR(historie[[#This Row],[Oštěp]]&lt;b_9_m,historie[[#This Row],[Oštěp]]=""),0,ROUNDDOWN(a_9_m*(FLOOR(historie[[#This Row],[Oštěp]]*VLOOKUP(historie[[#This Row],[Veteran]],Veteran,10,FALSE),0.01)-b_9_m)^c_9_m,0))</f>
        <v>509</v>
      </c>
      <c r="AU232" s="61">
        <f>IF(OR(historie[[#This Row],[1500m]]*24*60*60&gt;b_10_m,historie[[#This Row],[1500m]]=""),0,ROUNDDOWN(a_10_m*(b_10_m-historie[[#This Row],[1500m]]*VLOOKUP(historie[[#This Row],[Veteran]],Veteran,11,FALSE)*24*60*60)^c_10_m,0))</f>
        <v>637</v>
      </c>
      <c r="AV232" s="80">
        <f t="shared" si="3"/>
        <v>4118</v>
      </c>
      <c r="AW232" s="62">
        <f t="array" ref="AW232">MAX(IF(historie[[Jméno a příjmení]:[Jméno a příjmení]]=A232,historie[[100m_body_v]:[100m_body_v]]))
+MAX(IF(historie[[Jméno a příjmení]:[Jméno a příjmení]]=A232,historie[[dálka_body_v]:[dálka_body_v]]))
+MAX(IF(historie[[Jméno a příjmení]:[Jméno a příjmení]]=A232,historie[[koule_body_v]:[koule_body_v]]))
+MAX(IF(historie[[Jméno a příjmení]:[Jméno a příjmení]]=A232,historie[[výška_body_v]:[výška_body_v]]))
+MAX(IF(historie[[Jméno a příjmení]:[Jméno a příjmení]]=A232,historie[[400m_body_v]:[400m_body_v]]))
+MAX(IF(historie[[Jméno a příjmení]:[Jméno a příjmení]]=A232,historie[[překážky_body_v]:[překážky_body_v]]))
+MAX(IF(historie[[Jméno a příjmení]:[Jméno a příjmení]]=A232,historie[[disk_body_v]:[disk_body_v]]))
+MAX(IF(historie[[Jméno a příjmení]:[Jméno a příjmení]]=A232,historie[[tyčka_body_v]:[tyčka_body_v]]))
+MAX(IF(historie[[Jméno a příjmení]:[Jméno a příjmení]]=A232,historie[[oštěp_body_v]:[oštěp_body_v]]))
+MAX(IF(historie[[Jméno a příjmení]:[Jméno a příjmení]]=A232,historie[[1500m_body_v]:[1500m_body_v]]))</f>
        <v>4447</v>
      </c>
    </row>
    <row r="233" spans="1:49" x14ac:dyDescent="0.2">
      <c r="A233" s="56" t="s">
        <v>16</v>
      </c>
      <c r="B233" s="56">
        <v>1980</v>
      </c>
      <c r="C233" s="57">
        <v>12.93</v>
      </c>
      <c r="D233" s="58">
        <v>428</v>
      </c>
      <c r="E233" s="59">
        <v>523</v>
      </c>
      <c r="F233" s="58">
        <v>427</v>
      </c>
      <c r="G233" s="57">
        <v>8.89</v>
      </c>
      <c r="H233" s="58">
        <v>419</v>
      </c>
      <c r="I233" s="59">
        <v>160</v>
      </c>
      <c r="J233" s="58">
        <v>464</v>
      </c>
      <c r="K233" s="57">
        <v>58.08</v>
      </c>
      <c r="L233" s="58">
        <v>475</v>
      </c>
      <c r="M233" s="57">
        <v>19.72</v>
      </c>
      <c r="N233" s="58">
        <v>350</v>
      </c>
      <c r="O233" s="57">
        <v>24.21</v>
      </c>
      <c r="P233" s="58">
        <v>352</v>
      </c>
      <c r="Q233" s="59">
        <v>160</v>
      </c>
      <c r="R233" s="58">
        <v>70</v>
      </c>
      <c r="S233" s="57">
        <v>37.450000000000003</v>
      </c>
      <c r="T233" s="58">
        <v>403</v>
      </c>
      <c r="U233" s="60">
        <v>3.3680555555555551E-3</v>
      </c>
      <c r="V233" s="58">
        <v>613</v>
      </c>
      <c r="W233" s="58">
        <v>4001</v>
      </c>
      <c r="X233" s="83">
        <v>2004</v>
      </c>
      <c r="Y233" s="77">
        <f>IF(historie[[#This Row],[Ročník]]&lt;&gt;0,historie[[#This Row],[Rok]]-historie[[#This Row],[Ročník]],"")</f>
        <v>24</v>
      </c>
      <c r="Z233" s="80">
        <f>IF(AND(historie[[#This Row],[Ročník]]&lt;&gt;"",FLOOR(historie[[#This Row],[Rok]]-historie[[#This Row],[Ročník]],5)&gt;=35),FLOOR(historie[[#This Row],[Rok]]-historie[[#This Row],[Ročník]],5),0)</f>
        <v>0</v>
      </c>
      <c r="AA233" s="61">
        <f>IF(OR(historie[[#This Row],[100m]]&gt;b_1_m-k_1_m*měření,historie[[#This Row],[100m]]=""),0,ROUNDDOWN(a_1_m*(b_1_m-k_1_m*měření-historie[[#This Row],[100m]])^c_1_m,0))</f>
        <v>439</v>
      </c>
      <c r="AB233" s="61">
        <f>IF(OR(historie[[#This Row],[Dálka]]&lt;b_2_m,historie[[#This Row],[Dálka]]=""),0,ROUNDDOWN(a_2_m*(historie[[#This Row],[Dálka]]-b_2_m)^c_2_m,0))</f>
        <v>427</v>
      </c>
      <c r="AC233" s="61">
        <f>IF(OR(historie[[#This Row],[Koule]]&lt;b_3_m,historie[[#This Row],[Koule]]=""),0,ROUNDDOWN(a_3_m*(historie[[#This Row],[Koule]]-b_3_m)^c_3_m,0))</f>
        <v>419</v>
      </c>
      <c r="AD233" s="61">
        <f>IF(OR(historie[[#This Row],[Výška]]&lt;b_4_m,historie[[#This Row],[Výška]]=""),0,ROUNDDOWN(a_4_m*(historie[[#This Row],[Výška]]-b_4_m)^c_4_m,0))</f>
        <v>464</v>
      </c>
      <c r="AE233" s="61">
        <f>IF(OR(historie[[#This Row],[400m]]&gt;b_5_m-k_5_m*měření,historie[[#This Row],[400m]]=""),0,ROUNDDOWN(a_5_m*(b_5_m-k_5_m*měření-historie[[#This Row],[400m]])^c_5_m,0))</f>
        <v>476</v>
      </c>
      <c r="AF233" s="61">
        <f>IF(OR(historie[[#This Row],[Překážky]]&gt;b_6_m-k_6_m*měření,historie[[#This Row],[Překážky]]=""),0,ROUNDDOWN(a_6_m*(b_6_m-k_6_m*měření-historie[[#This Row],[Překážky]])^c_6_m,0))</f>
        <v>352</v>
      </c>
      <c r="AG233" s="61">
        <f>IF(OR(historie[[#This Row],[Disk]]&lt;b_7_m,historie[[#This Row],[Disk]]=""),0,ROUNDDOWN(a_7_m*(historie[[#This Row],[Disk]]-b_7_m)^c_7_m,0))</f>
        <v>352</v>
      </c>
      <c r="AH233" s="61">
        <f>IF(OR(historie[[#This Row],[Tyčka]]&lt;b_8_m,historie[[#This Row],[Tyčka]]=""),0,ROUNDDOWN(a_8_m*(historie[[#This Row],[Tyčka]]-b_8_m)^c_8_m,0))</f>
        <v>70</v>
      </c>
      <c r="AI233" s="61">
        <f>IF(OR(historie[[#This Row],[Oštěp]]&lt;b_9_m,historie[[#This Row],[Oštěp]]=""),0,ROUNDDOWN(a_9_m*(historie[[#This Row],[Oštěp]]-b_9_m)^c_9_m,0))</f>
        <v>405</v>
      </c>
      <c r="AJ233" s="61">
        <f>IF(OR(historie[[#This Row],[1500m]]*24*60*60&gt;b_10_m,historie[[#This Row],[1500m]]=""),0,ROUNDDOWN(a_10_m*(b_10_m-historie[[#This Row],[1500m]]*24*60*60)^c_10_m,0))</f>
        <v>613</v>
      </c>
      <c r="AK23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4017</v>
      </c>
      <c r="AL23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439</v>
      </c>
      <c r="AM233" s="61">
        <f>IF(OR(historie[[#This Row],[Dálka]]&lt;b_2_m,historie[[#This Row],[Dálka]]=""),0,ROUNDDOWN(a_2_m*(ROUND(historie[[#This Row],[Dálka]]*VLOOKUP(historie[[#This Row],[Veteran]],Veteran,3,FALSE),0)-b_2_m)^c_2_m,0))</f>
        <v>427</v>
      </c>
      <c r="AN233" s="61">
        <f>IF(OR(historie[[#This Row],[Koule]]&lt;b_3_m,historie[[#This Row],[Koule]]=""),0,ROUNDDOWN(a_3_m*(FLOOR(historie[[#This Row],[Koule]]*VLOOKUP(historie[[#This Row],[Veteran]],Veteran,4,FALSE),0.01)-b_3_m)^c_3_m,0))</f>
        <v>419</v>
      </c>
      <c r="AO233" s="6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23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476</v>
      </c>
      <c r="AQ23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352</v>
      </c>
      <c r="AR233" s="61">
        <f>IF(OR(historie[[#This Row],[Disk]]&lt;b_7_m,historie[[#This Row],[Disk]]=""),0,ROUNDDOWN(a_7_m*(FLOOR(historie[[#This Row],[Disk]]*VLOOKUP(historie[[#This Row],[Veteran]],Veteran,8,FALSE),0.01)-b_7_m)^c_7_m,0))</f>
        <v>352</v>
      </c>
      <c r="AS233" s="61">
        <f>IF(OR(historie[[#This Row],[Tyčka]]&lt;b_8_m,historie[[#This Row],[Tyčka]]=""),0,ROUNDDOWN(a_8_m*(ROUND(historie[[#This Row],[Tyčka]]*VLOOKUP(historie[[#This Row],[Veteran]],Veteran,9,FALSE),0)-b_8_m)^c_8_m,0))</f>
        <v>70</v>
      </c>
      <c r="AT233" s="61">
        <f>IF(OR(historie[[#This Row],[Oštěp]]&lt;b_9_m,historie[[#This Row],[Oštěp]]=""),0,ROUNDDOWN(a_9_m*(FLOOR(historie[[#This Row],[Oštěp]]*VLOOKUP(historie[[#This Row],[Veteran]],Veteran,10,FALSE),0.01)-b_9_m)^c_9_m,0))</f>
        <v>405</v>
      </c>
      <c r="AU233" s="61">
        <f>IF(OR(historie[[#This Row],[1500m]]*24*60*60&gt;b_10_m,historie[[#This Row],[1500m]]=""),0,ROUNDDOWN(a_10_m*(b_10_m-historie[[#This Row],[1500m]]*VLOOKUP(historie[[#This Row],[Veteran]],Veteran,11,FALSE)*24*60*60)^c_10_m,0))</f>
        <v>613</v>
      </c>
      <c r="AV233" s="80">
        <f t="shared" si="3"/>
        <v>4017</v>
      </c>
      <c r="AW233" s="62">
        <f t="array" ref="AW233">MAX(IF(historie[[Jméno a příjmení]:[Jméno a příjmení]]=A233,historie[[100m_body_v]:[100m_body_v]]))
+MAX(IF(historie[[Jméno a příjmení]:[Jméno a příjmení]]=A233,historie[[dálka_body_v]:[dálka_body_v]]))
+MAX(IF(historie[[Jméno a příjmení]:[Jméno a příjmení]]=A233,historie[[koule_body_v]:[koule_body_v]]))
+MAX(IF(historie[[Jméno a příjmení]:[Jméno a příjmení]]=A233,historie[[výška_body_v]:[výška_body_v]]))
+MAX(IF(historie[[Jméno a příjmení]:[Jméno a příjmení]]=A233,historie[[400m_body_v]:[400m_body_v]]))
+MAX(IF(historie[[Jméno a příjmení]:[Jméno a příjmení]]=A233,historie[[překážky_body_v]:[překážky_body_v]]))
+MAX(IF(historie[[Jméno a příjmení]:[Jméno a příjmení]]=A233,historie[[disk_body_v]:[disk_body_v]]))
+MAX(IF(historie[[Jméno a příjmení]:[Jméno a příjmení]]=A233,historie[[tyčka_body_v]:[tyčka_body_v]]))
+MAX(IF(historie[[Jméno a příjmení]:[Jméno a příjmení]]=A233,historie[[oštěp_body_v]:[oštěp_body_v]]))
+MAX(IF(historie[[Jméno a příjmení]:[Jméno a příjmení]]=A233,historie[[1500m_body_v]:[1500m_body_v]]))</f>
        <v>4447</v>
      </c>
    </row>
    <row r="234" spans="1:49" x14ac:dyDescent="0.2">
      <c r="A234" s="56" t="s">
        <v>16</v>
      </c>
      <c r="B234" s="56">
        <v>1980</v>
      </c>
      <c r="C234" s="57">
        <v>12.57</v>
      </c>
      <c r="D234" s="58">
        <v>501</v>
      </c>
      <c r="E234" s="59">
        <v>534</v>
      </c>
      <c r="F234" s="58">
        <v>449</v>
      </c>
      <c r="G234" s="57">
        <v>9.1999999999999993</v>
      </c>
      <c r="H234" s="58">
        <v>438</v>
      </c>
      <c r="I234" s="59">
        <v>155</v>
      </c>
      <c r="J234" s="58">
        <v>426</v>
      </c>
      <c r="K234" s="57">
        <v>57.3</v>
      </c>
      <c r="L234" s="58">
        <v>505</v>
      </c>
      <c r="M234" s="57">
        <v>19.34</v>
      </c>
      <c r="N234" s="58">
        <v>383</v>
      </c>
      <c r="O234" s="57">
        <v>23.65</v>
      </c>
      <c r="P234" s="58">
        <v>341</v>
      </c>
      <c r="Q234" s="59">
        <v>160</v>
      </c>
      <c r="R234" s="58">
        <v>70</v>
      </c>
      <c r="S234" s="57">
        <v>40.44</v>
      </c>
      <c r="T234" s="58">
        <v>448</v>
      </c>
      <c r="U234" s="60">
        <v>3.3333333333333335E-3</v>
      </c>
      <c r="V234" s="58">
        <v>631</v>
      </c>
      <c r="W234" s="58">
        <v>4192</v>
      </c>
      <c r="X234" s="83">
        <v>2003</v>
      </c>
      <c r="Y234" s="77">
        <f>IF(historie[[#This Row],[Ročník]]&lt;&gt;0,historie[[#This Row],[Rok]]-historie[[#This Row],[Ročník]],"")</f>
        <v>23</v>
      </c>
      <c r="Z234" s="80">
        <f>IF(AND(historie[[#This Row],[Ročník]]&lt;&gt;"",FLOOR(historie[[#This Row],[Rok]]-historie[[#This Row],[Ročník]],5)&gt;=35),FLOOR(historie[[#This Row],[Rok]]-historie[[#This Row],[Ročník]],5),0)</f>
        <v>0</v>
      </c>
      <c r="AA234" s="61">
        <f>IF(OR(historie[[#This Row],[100m]]&gt;b_1_m-k_1_m*měření,historie[[#This Row],[100m]]=""),0,ROUNDDOWN(a_1_m*(b_1_m-k_1_m*měření-historie[[#This Row],[100m]])^c_1_m,0))</f>
        <v>501</v>
      </c>
      <c r="AB234" s="61">
        <f>IF(OR(historie[[#This Row],[Dálka]]&lt;b_2_m,historie[[#This Row],[Dálka]]=""),0,ROUNDDOWN(a_2_m*(historie[[#This Row],[Dálka]]-b_2_m)^c_2_m,0))</f>
        <v>449</v>
      </c>
      <c r="AC234" s="61">
        <f>IF(OR(historie[[#This Row],[Koule]]&lt;b_3_m,historie[[#This Row],[Koule]]=""),0,ROUNDDOWN(a_3_m*(historie[[#This Row],[Koule]]-b_3_m)^c_3_m,0))</f>
        <v>438</v>
      </c>
      <c r="AD234" s="61">
        <f>IF(OR(historie[[#This Row],[Výška]]&lt;b_4_m,historie[[#This Row],[Výška]]=""),0,ROUNDDOWN(a_4_m*(historie[[#This Row],[Výška]]-b_4_m)^c_4_m,0))</f>
        <v>426</v>
      </c>
      <c r="AE234" s="61">
        <f>IF(OR(historie[[#This Row],[400m]]&gt;b_5_m-k_5_m*měření,historie[[#This Row],[400m]]=""),0,ROUNDDOWN(a_5_m*(b_5_m-k_5_m*měření-historie[[#This Row],[400m]])^c_5_m,0))</f>
        <v>504</v>
      </c>
      <c r="AF234" s="61">
        <f>IF(OR(historie[[#This Row],[Překážky]]&gt;b_6_m-k_6_m*měření,historie[[#This Row],[Překážky]]=""),0,ROUNDDOWN(a_6_m*(b_6_m-k_6_m*měření-historie[[#This Row],[Překážky]])^c_6_m,0))</f>
        <v>383</v>
      </c>
      <c r="AG234" s="61">
        <f>IF(OR(historie[[#This Row],[Disk]]&lt;b_7_m,historie[[#This Row],[Disk]]=""),0,ROUNDDOWN(a_7_m*(historie[[#This Row],[Disk]]-b_7_m)^c_7_m,0))</f>
        <v>341</v>
      </c>
      <c r="AH234" s="61">
        <f>IF(OR(historie[[#This Row],[Tyčka]]&lt;b_8_m,historie[[#This Row],[Tyčka]]=""),0,ROUNDDOWN(a_8_m*(historie[[#This Row],[Tyčka]]-b_8_m)^c_8_m,0))</f>
        <v>70</v>
      </c>
      <c r="AI234" s="61">
        <f>IF(OR(historie[[#This Row],[Oštěp]]&lt;b_9_m,historie[[#This Row],[Oštěp]]=""),0,ROUNDDOWN(a_9_m*(historie[[#This Row],[Oštěp]]-b_9_m)^c_9_m,0))</f>
        <v>448</v>
      </c>
      <c r="AJ234" s="61">
        <f>IF(OR(historie[[#This Row],[1500m]]*24*60*60&gt;b_10_m,historie[[#This Row],[1500m]]=""),0,ROUNDDOWN(a_10_m*(b_10_m-historie[[#This Row],[1500m]]*24*60*60)^c_10_m,0))</f>
        <v>631</v>
      </c>
      <c r="AK23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4191</v>
      </c>
      <c r="AL23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501</v>
      </c>
      <c r="AM234" s="61">
        <f>IF(OR(historie[[#This Row],[Dálka]]&lt;b_2_m,historie[[#This Row],[Dálka]]=""),0,ROUNDDOWN(a_2_m*(ROUND(historie[[#This Row],[Dálka]]*VLOOKUP(historie[[#This Row],[Veteran]],Veteran,3,FALSE),0)-b_2_m)^c_2_m,0))</f>
        <v>449</v>
      </c>
      <c r="AN234" s="61">
        <f>IF(OR(historie[[#This Row],[Koule]]&lt;b_3_m,historie[[#This Row],[Koule]]=""),0,ROUNDDOWN(a_3_m*(FLOOR(historie[[#This Row],[Koule]]*VLOOKUP(historie[[#This Row],[Veteran]],Veteran,4,FALSE),0.01)-b_3_m)^c_3_m,0))</f>
        <v>438</v>
      </c>
      <c r="AO234" s="6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23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504</v>
      </c>
      <c r="AQ23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383</v>
      </c>
      <c r="AR234" s="61">
        <f>IF(OR(historie[[#This Row],[Disk]]&lt;b_7_m,historie[[#This Row],[Disk]]=""),0,ROUNDDOWN(a_7_m*(FLOOR(historie[[#This Row],[Disk]]*VLOOKUP(historie[[#This Row],[Veteran]],Veteran,8,FALSE),0.01)-b_7_m)^c_7_m,0))</f>
        <v>341</v>
      </c>
      <c r="AS234" s="61">
        <f>IF(OR(historie[[#This Row],[Tyčka]]&lt;b_8_m,historie[[#This Row],[Tyčka]]=""),0,ROUNDDOWN(a_8_m*(ROUND(historie[[#This Row],[Tyčka]]*VLOOKUP(historie[[#This Row],[Veteran]],Veteran,9,FALSE),0)-b_8_m)^c_8_m,0))</f>
        <v>70</v>
      </c>
      <c r="AT234" s="61">
        <f>IF(OR(historie[[#This Row],[Oštěp]]&lt;b_9_m,historie[[#This Row],[Oštěp]]=""),0,ROUNDDOWN(a_9_m*(FLOOR(historie[[#This Row],[Oštěp]]*VLOOKUP(historie[[#This Row],[Veteran]],Veteran,10,FALSE),0.01)-b_9_m)^c_9_m,0))</f>
        <v>448</v>
      </c>
      <c r="AU234" s="61">
        <f>IF(OR(historie[[#This Row],[1500m]]*24*60*60&gt;b_10_m,historie[[#This Row],[1500m]]=""),0,ROUNDDOWN(a_10_m*(b_10_m-historie[[#This Row],[1500m]]*VLOOKUP(historie[[#This Row],[Veteran]],Veteran,11,FALSE)*24*60*60)^c_10_m,0))</f>
        <v>631</v>
      </c>
      <c r="AV234" s="80">
        <f t="shared" si="3"/>
        <v>4191</v>
      </c>
      <c r="AW234" s="62">
        <f t="array" ref="AW234">MAX(IF(historie[[Jméno a příjmení]:[Jméno a příjmení]]=A234,historie[[100m_body_v]:[100m_body_v]]))
+MAX(IF(historie[[Jméno a příjmení]:[Jméno a příjmení]]=A234,historie[[dálka_body_v]:[dálka_body_v]]))
+MAX(IF(historie[[Jméno a příjmení]:[Jméno a příjmení]]=A234,historie[[koule_body_v]:[koule_body_v]]))
+MAX(IF(historie[[Jméno a příjmení]:[Jméno a příjmení]]=A234,historie[[výška_body_v]:[výška_body_v]]))
+MAX(IF(historie[[Jméno a příjmení]:[Jméno a příjmení]]=A234,historie[[400m_body_v]:[400m_body_v]]))
+MAX(IF(historie[[Jméno a příjmení]:[Jméno a příjmení]]=A234,historie[[překážky_body_v]:[překážky_body_v]]))
+MAX(IF(historie[[Jméno a příjmení]:[Jméno a příjmení]]=A234,historie[[disk_body_v]:[disk_body_v]]))
+MAX(IF(historie[[Jméno a příjmení]:[Jméno a příjmení]]=A234,historie[[tyčka_body_v]:[tyčka_body_v]]))
+MAX(IF(historie[[Jméno a příjmení]:[Jméno a příjmení]]=A234,historie[[oštěp_body_v]:[oštěp_body_v]]))
+MAX(IF(historie[[Jméno a příjmení]:[Jméno a příjmení]]=A234,historie[[1500m_body_v]:[1500m_body_v]]))</f>
        <v>4447</v>
      </c>
    </row>
    <row r="235" spans="1:49" x14ac:dyDescent="0.2">
      <c r="A235" s="56" t="s">
        <v>16</v>
      </c>
      <c r="B235" s="56">
        <v>1980</v>
      </c>
      <c r="C235" s="57">
        <v>12.88</v>
      </c>
      <c r="D235" s="58">
        <v>444</v>
      </c>
      <c r="E235" s="59">
        <v>536</v>
      </c>
      <c r="F235" s="58">
        <v>453</v>
      </c>
      <c r="G235" s="57">
        <v>8.9700000000000006</v>
      </c>
      <c r="H235" s="58">
        <v>424</v>
      </c>
      <c r="I235" s="59">
        <v>160</v>
      </c>
      <c r="J235" s="58">
        <v>464</v>
      </c>
      <c r="K235" s="57">
        <v>57.9</v>
      </c>
      <c r="L235" s="58">
        <v>482</v>
      </c>
      <c r="M235" s="57">
        <v>20.309999999999999</v>
      </c>
      <c r="N235" s="58">
        <v>323</v>
      </c>
      <c r="O235" s="57">
        <v>24.69</v>
      </c>
      <c r="P235" s="58">
        <v>361</v>
      </c>
      <c r="Q235" s="59">
        <v>160</v>
      </c>
      <c r="R235" s="58">
        <v>70</v>
      </c>
      <c r="S235" s="57">
        <v>41.01</v>
      </c>
      <c r="T235" s="58">
        <v>457</v>
      </c>
      <c r="U235" s="60">
        <v>3.4490740740740745E-3</v>
      </c>
      <c r="V235" s="58">
        <v>577</v>
      </c>
      <c r="W235" s="58">
        <v>4055</v>
      </c>
      <c r="X235" s="83">
        <v>2002</v>
      </c>
      <c r="Y235" s="77">
        <f>IF(historie[[#This Row],[Ročník]]&lt;&gt;0,historie[[#This Row],[Rok]]-historie[[#This Row],[Ročník]],"")</f>
        <v>22</v>
      </c>
      <c r="Z235" s="80">
        <f>IF(AND(historie[[#This Row],[Ročník]]&lt;&gt;"",FLOOR(historie[[#This Row],[Rok]]-historie[[#This Row],[Ročník]],5)&gt;=35),FLOOR(historie[[#This Row],[Rok]]-historie[[#This Row],[Ročník]],5),0)</f>
        <v>0</v>
      </c>
      <c r="AA235" s="61">
        <f>IF(OR(historie[[#This Row],[100m]]&gt;b_1_m-k_1_m*měření,historie[[#This Row],[100m]]=""),0,ROUNDDOWN(a_1_m*(b_1_m-k_1_m*měření-historie[[#This Row],[100m]])^c_1_m,0))</f>
        <v>448</v>
      </c>
      <c r="AB235" s="61">
        <f>IF(OR(historie[[#This Row],[Dálka]]&lt;b_2_m,historie[[#This Row],[Dálka]]=""),0,ROUNDDOWN(a_2_m*(historie[[#This Row],[Dálka]]-b_2_m)^c_2_m,0))</f>
        <v>453</v>
      </c>
      <c r="AC235" s="61">
        <f>IF(OR(historie[[#This Row],[Koule]]&lt;b_3_m,historie[[#This Row],[Koule]]=""),0,ROUNDDOWN(a_3_m*(historie[[#This Row],[Koule]]-b_3_m)^c_3_m,0))</f>
        <v>424</v>
      </c>
      <c r="AD235" s="61">
        <f>IF(OR(historie[[#This Row],[Výška]]&lt;b_4_m,historie[[#This Row],[Výška]]=""),0,ROUNDDOWN(a_4_m*(historie[[#This Row],[Výška]]-b_4_m)^c_4_m,0))</f>
        <v>464</v>
      </c>
      <c r="AE235" s="61">
        <f>IF(OR(historie[[#This Row],[400m]]&gt;b_5_m-k_5_m*měření,historie[[#This Row],[400m]]=""),0,ROUNDDOWN(a_5_m*(b_5_m-k_5_m*měření-historie[[#This Row],[400m]])^c_5_m,0))</f>
        <v>482</v>
      </c>
      <c r="AF235" s="61">
        <f>IF(OR(historie[[#This Row],[Překážky]]&gt;b_6_m-k_6_m*měření,historie[[#This Row],[Překážky]]=""),0,ROUNDDOWN(a_6_m*(b_6_m-k_6_m*měření-historie[[#This Row],[Překážky]])^c_6_m,0))</f>
        <v>307</v>
      </c>
      <c r="AG235" s="61">
        <f>IF(OR(historie[[#This Row],[Disk]]&lt;b_7_m,historie[[#This Row],[Disk]]=""),0,ROUNDDOWN(a_7_m*(historie[[#This Row],[Disk]]-b_7_m)^c_7_m,0))</f>
        <v>361</v>
      </c>
      <c r="AH235" s="61">
        <f>IF(OR(historie[[#This Row],[Tyčka]]&lt;b_8_m,historie[[#This Row],[Tyčka]]=""),0,ROUNDDOWN(a_8_m*(historie[[#This Row],[Tyčka]]-b_8_m)^c_8_m,0))</f>
        <v>70</v>
      </c>
      <c r="AI235" s="61">
        <f>IF(OR(historie[[#This Row],[Oštěp]]&lt;b_9_m,historie[[#This Row],[Oštěp]]=""),0,ROUNDDOWN(a_9_m*(historie[[#This Row],[Oštěp]]-b_9_m)^c_9_m,0))</f>
        <v>457</v>
      </c>
      <c r="AJ235" s="61">
        <f>IF(OR(historie[[#This Row],[1500m]]*24*60*60&gt;b_10_m,historie[[#This Row],[1500m]]=""),0,ROUNDDOWN(a_10_m*(b_10_m-historie[[#This Row],[1500m]]*24*60*60)^c_10_m,0))</f>
        <v>571</v>
      </c>
      <c r="AK23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4037</v>
      </c>
      <c r="AL23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448</v>
      </c>
      <c r="AM235" s="61">
        <f>IF(OR(historie[[#This Row],[Dálka]]&lt;b_2_m,historie[[#This Row],[Dálka]]=""),0,ROUNDDOWN(a_2_m*(ROUND(historie[[#This Row],[Dálka]]*VLOOKUP(historie[[#This Row],[Veteran]],Veteran,3,FALSE),0)-b_2_m)^c_2_m,0))</f>
        <v>453</v>
      </c>
      <c r="AN235" s="61">
        <f>IF(OR(historie[[#This Row],[Koule]]&lt;b_3_m,historie[[#This Row],[Koule]]=""),0,ROUNDDOWN(a_3_m*(FLOOR(historie[[#This Row],[Koule]]*VLOOKUP(historie[[#This Row],[Veteran]],Veteran,4,FALSE),0.01)-b_3_m)^c_3_m,0))</f>
        <v>424</v>
      </c>
      <c r="AO235" s="6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23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482</v>
      </c>
      <c r="AQ23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307</v>
      </c>
      <c r="AR235" s="61">
        <f>IF(OR(historie[[#This Row],[Disk]]&lt;b_7_m,historie[[#This Row],[Disk]]=""),0,ROUNDDOWN(a_7_m*(FLOOR(historie[[#This Row],[Disk]]*VLOOKUP(historie[[#This Row],[Veteran]],Veteran,8,FALSE),0.01)-b_7_m)^c_7_m,0))</f>
        <v>361</v>
      </c>
      <c r="AS235" s="61">
        <f>IF(OR(historie[[#This Row],[Tyčka]]&lt;b_8_m,historie[[#This Row],[Tyčka]]=""),0,ROUNDDOWN(a_8_m*(ROUND(historie[[#This Row],[Tyčka]]*VLOOKUP(historie[[#This Row],[Veteran]],Veteran,9,FALSE),0)-b_8_m)^c_8_m,0))</f>
        <v>70</v>
      </c>
      <c r="AT235" s="61">
        <f>IF(OR(historie[[#This Row],[Oštěp]]&lt;b_9_m,historie[[#This Row],[Oštěp]]=""),0,ROUNDDOWN(a_9_m*(FLOOR(historie[[#This Row],[Oštěp]]*VLOOKUP(historie[[#This Row],[Veteran]],Veteran,10,FALSE),0.01)-b_9_m)^c_9_m,0))</f>
        <v>457</v>
      </c>
      <c r="AU235" s="61">
        <f>IF(OR(historie[[#This Row],[1500m]]*24*60*60&gt;b_10_m,historie[[#This Row],[1500m]]=""),0,ROUNDDOWN(a_10_m*(b_10_m-historie[[#This Row],[1500m]]*VLOOKUP(historie[[#This Row],[Veteran]],Veteran,11,FALSE)*24*60*60)^c_10_m,0))</f>
        <v>571</v>
      </c>
      <c r="AV235" s="80">
        <f t="shared" si="3"/>
        <v>4037</v>
      </c>
      <c r="AW235" s="62">
        <f t="array" ref="AW235">MAX(IF(historie[[Jméno a příjmení]:[Jméno a příjmení]]=A235,historie[[100m_body_v]:[100m_body_v]]))
+MAX(IF(historie[[Jméno a příjmení]:[Jméno a příjmení]]=A235,historie[[dálka_body_v]:[dálka_body_v]]))
+MAX(IF(historie[[Jméno a příjmení]:[Jméno a příjmení]]=A235,historie[[koule_body_v]:[koule_body_v]]))
+MAX(IF(historie[[Jméno a příjmení]:[Jméno a příjmení]]=A235,historie[[výška_body_v]:[výška_body_v]]))
+MAX(IF(historie[[Jméno a příjmení]:[Jméno a příjmení]]=A235,historie[[400m_body_v]:[400m_body_v]]))
+MAX(IF(historie[[Jméno a příjmení]:[Jméno a příjmení]]=A235,historie[[překážky_body_v]:[překážky_body_v]]))
+MAX(IF(historie[[Jméno a příjmení]:[Jméno a příjmení]]=A235,historie[[disk_body_v]:[disk_body_v]]))
+MAX(IF(historie[[Jméno a příjmení]:[Jméno a příjmení]]=A235,historie[[tyčka_body_v]:[tyčka_body_v]]))
+MAX(IF(historie[[Jméno a příjmení]:[Jméno a příjmení]]=A235,historie[[oštěp_body_v]:[oštěp_body_v]]))
+MAX(IF(historie[[Jméno a příjmení]:[Jméno a příjmení]]=A235,historie[[1500m_body_v]:[1500m_body_v]]))</f>
        <v>4447</v>
      </c>
    </row>
    <row r="236" spans="1:49" x14ac:dyDescent="0.2">
      <c r="A236" s="56" t="s">
        <v>16</v>
      </c>
      <c r="B236" s="56">
        <v>1980</v>
      </c>
      <c r="C236" s="57">
        <v>13.27</v>
      </c>
      <c r="D236" s="58">
        <v>423</v>
      </c>
      <c r="E236" s="59">
        <v>461</v>
      </c>
      <c r="F236" s="58">
        <v>310</v>
      </c>
      <c r="G236" s="57">
        <v>7.62</v>
      </c>
      <c r="H236" s="58">
        <v>344</v>
      </c>
      <c r="I236" s="59">
        <v>140</v>
      </c>
      <c r="J236" s="58">
        <v>317</v>
      </c>
      <c r="K236" s="57">
        <v>62</v>
      </c>
      <c r="L236" s="58">
        <v>348</v>
      </c>
      <c r="M236" s="57">
        <v>23.1</v>
      </c>
      <c r="N236" s="58">
        <v>146</v>
      </c>
      <c r="O236" s="57">
        <v>20.68</v>
      </c>
      <c r="P236" s="58">
        <v>283</v>
      </c>
      <c r="Q236" s="59"/>
      <c r="R236" s="58">
        <v>0</v>
      </c>
      <c r="S236" s="57">
        <v>25.68</v>
      </c>
      <c r="T236" s="58">
        <v>239</v>
      </c>
      <c r="U236" s="60">
        <v>3.7037037037037034E-3</v>
      </c>
      <c r="V236" s="58">
        <v>452</v>
      </c>
      <c r="W236" s="58">
        <v>2862</v>
      </c>
      <c r="X236" s="83">
        <v>1997</v>
      </c>
      <c r="Y236" s="77">
        <f>IF(historie[[#This Row],[Ročník]]&lt;&gt;0,historie[[#This Row],[Rok]]-historie[[#This Row],[Ročník]],"")</f>
        <v>17</v>
      </c>
      <c r="Z236" s="80">
        <f>IF(AND(historie[[#This Row],[Ročník]]&lt;&gt;"",FLOOR(historie[[#This Row],[Rok]]-historie[[#This Row],[Ročník]],5)&gt;=35),FLOOR(historie[[#This Row],[Rok]]-historie[[#This Row],[Ročník]],5),0)</f>
        <v>0</v>
      </c>
      <c r="AA236" s="61">
        <f>IF(OR(historie[[#This Row],[100m]]&gt;b_1_m-k_1_m*měření,historie[[#This Row],[100m]]=""),0,ROUNDDOWN(a_1_m*(b_1_m-k_1_m*měření-historie[[#This Row],[100m]])^c_1_m,0))</f>
        <v>385</v>
      </c>
      <c r="AB236" s="61">
        <f>IF(OR(historie[[#This Row],[Dálka]]&lt;b_2_m,historie[[#This Row],[Dálka]]=""),0,ROUNDDOWN(a_2_m*(historie[[#This Row],[Dálka]]-b_2_m)^c_2_m,0))</f>
        <v>310</v>
      </c>
      <c r="AC236" s="61">
        <f>IF(OR(historie[[#This Row],[Koule]]&lt;b_3_m,historie[[#This Row],[Koule]]=""),0,ROUNDDOWN(a_3_m*(historie[[#This Row],[Koule]]-b_3_m)^c_3_m,0))</f>
        <v>344</v>
      </c>
      <c r="AD236" s="61">
        <f>IF(OR(historie[[#This Row],[Výška]]&lt;b_4_m,historie[[#This Row],[Výška]]=""),0,ROUNDDOWN(a_4_m*(historie[[#This Row],[Výška]]-b_4_m)^c_4_m,0))</f>
        <v>317</v>
      </c>
      <c r="AE236" s="61">
        <f>IF(OR(historie[[#This Row],[400m]]&gt;b_5_m-k_5_m*měření,historie[[#This Row],[400m]]=""),0,ROUNDDOWN(a_5_m*(b_5_m-k_5_m*měření-historie[[#This Row],[400m]])^c_5_m,0))</f>
        <v>343</v>
      </c>
      <c r="AF236" s="61">
        <f>IF(OR(historie[[#This Row],[Překážky]]&gt;b_6_m-k_6_m*měření,historie[[#This Row],[Překážky]]=""),0,ROUNDDOWN(a_6_m*(b_6_m-k_6_m*měření-historie[[#This Row],[Překážky]])^c_6_m,0))</f>
        <v>134</v>
      </c>
      <c r="AG236" s="61">
        <f>IF(OR(historie[[#This Row],[Disk]]&lt;b_7_m,historie[[#This Row],[Disk]]=""),0,ROUNDDOWN(a_7_m*(historie[[#This Row],[Disk]]-b_7_m)^c_7_m,0))</f>
        <v>285</v>
      </c>
      <c r="AH236" s="61">
        <f>IF(OR(historie[[#This Row],[Tyčka]]&lt;b_8_m,historie[[#This Row],[Tyčka]]=""),0,ROUNDDOWN(a_8_m*(historie[[#This Row],[Tyčka]]-b_8_m)^c_8_m,0))</f>
        <v>0</v>
      </c>
      <c r="AI236" s="61">
        <f>IF(OR(historie[[#This Row],[Oštěp]]&lt;b_9_m,historie[[#This Row],[Oštěp]]=""),0,ROUNDDOWN(a_9_m*(historie[[#This Row],[Oštěp]]-b_9_m)^c_9_m,0))</f>
        <v>239</v>
      </c>
      <c r="AJ236" s="61">
        <f>IF(OR(historie[[#This Row],[1500m]]*24*60*60&gt;b_10_m,historie[[#This Row],[1500m]]=""),0,ROUNDDOWN(a_10_m*(b_10_m-historie[[#This Row],[1500m]]*24*60*60)^c_10_m,0))</f>
        <v>450</v>
      </c>
      <c r="AK23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2807</v>
      </c>
      <c r="AL23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385</v>
      </c>
      <c r="AM236" s="61">
        <f>IF(OR(historie[[#This Row],[Dálka]]&lt;b_2_m,historie[[#This Row],[Dálka]]=""),0,ROUNDDOWN(a_2_m*(ROUND(historie[[#This Row],[Dálka]]*VLOOKUP(historie[[#This Row],[Veteran]],Veteran,3,FALSE),0)-b_2_m)^c_2_m,0))</f>
        <v>310</v>
      </c>
      <c r="AN236" s="61">
        <f>IF(OR(historie[[#This Row],[Koule]]&lt;b_3_m,historie[[#This Row],[Koule]]=""),0,ROUNDDOWN(a_3_m*(FLOOR(historie[[#This Row],[Koule]]*VLOOKUP(historie[[#This Row],[Veteran]],Veteran,4,FALSE),0.01)-b_3_m)^c_3_m,0))</f>
        <v>344</v>
      </c>
      <c r="AO236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23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343</v>
      </c>
      <c r="AQ23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134</v>
      </c>
      <c r="AR236" s="61">
        <f>IF(OR(historie[[#This Row],[Disk]]&lt;b_7_m,historie[[#This Row],[Disk]]=""),0,ROUNDDOWN(a_7_m*(FLOOR(historie[[#This Row],[Disk]]*VLOOKUP(historie[[#This Row],[Veteran]],Veteran,8,FALSE),0.01)-b_7_m)^c_7_m,0))</f>
        <v>285</v>
      </c>
      <c r="AS236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36" s="61">
        <f>IF(OR(historie[[#This Row],[Oštěp]]&lt;b_9_m,historie[[#This Row],[Oštěp]]=""),0,ROUNDDOWN(a_9_m*(FLOOR(historie[[#This Row],[Oštěp]]*VLOOKUP(historie[[#This Row],[Veteran]],Veteran,10,FALSE),0.01)-b_9_m)^c_9_m,0))</f>
        <v>239</v>
      </c>
      <c r="AU236" s="61">
        <f>IF(OR(historie[[#This Row],[1500m]]*24*60*60&gt;b_10_m,historie[[#This Row],[1500m]]=""),0,ROUNDDOWN(a_10_m*(b_10_m-historie[[#This Row],[1500m]]*VLOOKUP(historie[[#This Row],[Veteran]],Veteran,11,FALSE)*24*60*60)^c_10_m,0))</f>
        <v>450</v>
      </c>
      <c r="AV236" s="80">
        <f t="shared" si="3"/>
        <v>2807</v>
      </c>
      <c r="AW236" s="62">
        <f t="array" ref="AW236">MAX(IF(historie[[Jméno a příjmení]:[Jméno a příjmení]]=A236,historie[[100m_body_v]:[100m_body_v]]))
+MAX(IF(historie[[Jméno a příjmení]:[Jméno a příjmení]]=A236,historie[[dálka_body_v]:[dálka_body_v]]))
+MAX(IF(historie[[Jméno a příjmení]:[Jméno a příjmení]]=A236,historie[[koule_body_v]:[koule_body_v]]))
+MAX(IF(historie[[Jméno a příjmení]:[Jméno a příjmení]]=A236,historie[[výška_body_v]:[výška_body_v]]))
+MAX(IF(historie[[Jméno a příjmení]:[Jméno a příjmení]]=A236,historie[[400m_body_v]:[400m_body_v]]))
+MAX(IF(historie[[Jméno a příjmení]:[Jméno a příjmení]]=A236,historie[[překážky_body_v]:[překážky_body_v]]))
+MAX(IF(historie[[Jméno a příjmení]:[Jméno a příjmení]]=A236,historie[[disk_body_v]:[disk_body_v]]))
+MAX(IF(historie[[Jméno a příjmení]:[Jméno a příjmení]]=A236,historie[[tyčka_body_v]:[tyčka_body_v]]))
+MAX(IF(historie[[Jméno a příjmení]:[Jméno a příjmení]]=A236,historie[[oštěp_body_v]:[oštěp_body_v]]))
+MAX(IF(historie[[Jméno a příjmení]:[Jméno a příjmení]]=A236,historie[[1500m_body_v]:[1500m_body_v]]))</f>
        <v>4447</v>
      </c>
    </row>
    <row r="237" spans="1:49" x14ac:dyDescent="0.2">
      <c r="A237" s="56" t="s">
        <v>38</v>
      </c>
      <c r="B237" s="56">
        <v>1986</v>
      </c>
      <c r="C237" s="57">
        <v>12.53</v>
      </c>
      <c r="D237" s="58">
        <v>508</v>
      </c>
      <c r="E237" s="59">
        <v>495</v>
      </c>
      <c r="F237" s="58">
        <v>373</v>
      </c>
      <c r="G237" s="57">
        <v>9.01</v>
      </c>
      <c r="H237" s="58">
        <v>426</v>
      </c>
      <c r="I237" s="64">
        <v>150</v>
      </c>
      <c r="J237" s="58">
        <v>389</v>
      </c>
      <c r="K237" s="57">
        <v>58.91</v>
      </c>
      <c r="L237" s="58">
        <v>446</v>
      </c>
      <c r="M237" s="57">
        <v>21.63</v>
      </c>
      <c r="N237" s="58">
        <v>217</v>
      </c>
      <c r="O237" s="57">
        <v>24.98</v>
      </c>
      <c r="P237" s="58">
        <v>367</v>
      </c>
      <c r="Q237" s="63">
        <v>120</v>
      </c>
      <c r="R237" s="58">
        <v>15</v>
      </c>
      <c r="S237" s="57">
        <v>38.4</v>
      </c>
      <c r="T237" s="58">
        <v>419</v>
      </c>
      <c r="U237" s="60">
        <v>3.2638888888888891E-3</v>
      </c>
      <c r="V237" s="58">
        <v>664</v>
      </c>
      <c r="W237" s="58">
        <v>3824</v>
      </c>
      <c r="X237" s="83">
        <v>2006</v>
      </c>
      <c r="Y237" s="77">
        <f>IF(historie[[#This Row],[Ročník]]&lt;&gt;0,historie[[#This Row],[Rok]]-historie[[#This Row],[Ročník]],"")</f>
        <v>20</v>
      </c>
      <c r="Z237" s="80">
        <f>IF(AND(historie[[#This Row],[Ročník]]&lt;&gt;"",FLOOR(historie[[#This Row],[Rok]]-historie[[#This Row],[Ročník]],5)&gt;=35),FLOOR(historie[[#This Row],[Rok]]-historie[[#This Row],[Ročník]],5),0)</f>
        <v>0</v>
      </c>
      <c r="AA237" s="61">
        <f>IF(OR(historie[[#This Row],[100m]]&gt;b_1_m-k_1_m*měření,historie[[#This Row],[100m]]=""),0,ROUNDDOWN(a_1_m*(b_1_m-k_1_m*měření-historie[[#This Row],[100m]])^c_1_m,0))</f>
        <v>508</v>
      </c>
      <c r="AB237" s="61">
        <f>IF(OR(historie[[#This Row],[Dálka]]&lt;b_2_m,historie[[#This Row],[Dálka]]=""),0,ROUNDDOWN(a_2_m*(historie[[#This Row],[Dálka]]-b_2_m)^c_2_m,0))</f>
        <v>373</v>
      </c>
      <c r="AC237" s="61">
        <f>IF(OR(historie[[#This Row],[Koule]]&lt;b_3_m,historie[[#This Row],[Koule]]=""),0,ROUNDDOWN(a_3_m*(historie[[#This Row],[Koule]]-b_3_m)^c_3_m,0))</f>
        <v>426</v>
      </c>
      <c r="AD237" s="61">
        <f>IF(OR(historie[[#This Row],[Výška]]&lt;b_4_m,historie[[#This Row],[Výška]]=""),0,ROUNDDOWN(a_4_m*(historie[[#This Row],[Výška]]-b_4_m)^c_4_m,0))</f>
        <v>389</v>
      </c>
      <c r="AE237" s="61">
        <f>IF(OR(historie[[#This Row],[400m]]&gt;b_5_m-k_5_m*měření,historie[[#This Row],[400m]]=""),0,ROUNDDOWN(a_5_m*(b_5_m-k_5_m*měření-historie[[#This Row],[400m]])^c_5_m,0))</f>
        <v>446</v>
      </c>
      <c r="AF237" s="61">
        <f>IF(OR(historie[[#This Row],[Překážky]]&gt;b_6_m-k_6_m*měření,historie[[#This Row],[Překážky]]=""),0,ROUNDDOWN(a_6_m*(b_6_m-k_6_m*měření-historie[[#This Row],[Překážky]])^c_6_m,0))</f>
        <v>217</v>
      </c>
      <c r="AG237" s="61">
        <f>IF(OR(historie[[#This Row],[Disk]]&lt;b_7_m,historie[[#This Row],[Disk]]=""),0,ROUNDDOWN(a_7_m*(historie[[#This Row],[Disk]]-b_7_m)^c_7_m,0))</f>
        <v>367</v>
      </c>
      <c r="AH237" s="61">
        <f>IF(OR(historie[[#This Row],[Tyčka]]&lt;b_8_m,historie[[#This Row],[Tyčka]]=""),0,ROUNDDOWN(a_8_m*(historie[[#This Row],[Tyčka]]-b_8_m)^c_8_m,0))</f>
        <v>15</v>
      </c>
      <c r="AI237" s="61">
        <f>IF(OR(historie[[#This Row],[Oštěp]]&lt;b_9_m,historie[[#This Row],[Oštěp]]=""),0,ROUNDDOWN(a_9_m*(historie[[#This Row],[Oštěp]]-b_9_m)^c_9_m,0))</f>
        <v>419</v>
      </c>
      <c r="AJ237" s="61">
        <f>IF(OR(historie[[#This Row],[1500m]]*24*60*60&gt;b_10_m,historie[[#This Row],[1500m]]=""),0,ROUNDDOWN(a_10_m*(b_10_m-historie[[#This Row],[1500m]]*24*60*60)^c_10_m,0))</f>
        <v>668</v>
      </c>
      <c r="AK23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3828</v>
      </c>
      <c r="AL23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508</v>
      </c>
      <c r="AM237" s="61">
        <f>IF(OR(historie[[#This Row],[Dálka]]&lt;b_2_m,historie[[#This Row],[Dálka]]=""),0,ROUNDDOWN(a_2_m*(ROUND(historie[[#This Row],[Dálka]]*VLOOKUP(historie[[#This Row],[Veteran]],Veteran,3,FALSE),0)-b_2_m)^c_2_m,0))</f>
        <v>373</v>
      </c>
      <c r="AN237" s="61">
        <f>IF(OR(historie[[#This Row],[Koule]]&lt;b_3_m,historie[[#This Row],[Koule]]=""),0,ROUNDDOWN(a_3_m*(FLOOR(historie[[#This Row],[Koule]]*VLOOKUP(historie[[#This Row],[Veteran]],Veteran,4,FALSE),0.01)-b_3_m)^c_3_m,0))</f>
        <v>426</v>
      </c>
      <c r="AO237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23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446</v>
      </c>
      <c r="AQ23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217</v>
      </c>
      <c r="AR237" s="61">
        <f>IF(OR(historie[[#This Row],[Disk]]&lt;b_7_m,historie[[#This Row],[Disk]]=""),0,ROUNDDOWN(a_7_m*(FLOOR(historie[[#This Row],[Disk]]*VLOOKUP(historie[[#This Row],[Veteran]],Veteran,8,FALSE),0.01)-b_7_m)^c_7_m,0))</f>
        <v>367</v>
      </c>
      <c r="AS237" s="61">
        <f>IF(OR(historie[[#This Row],[Tyčka]]&lt;b_8_m,historie[[#This Row],[Tyčka]]=""),0,ROUNDDOWN(a_8_m*(ROUND(historie[[#This Row],[Tyčka]]*VLOOKUP(historie[[#This Row],[Veteran]],Veteran,9,FALSE),0)-b_8_m)^c_8_m,0))</f>
        <v>15</v>
      </c>
      <c r="AT237" s="61">
        <f>IF(OR(historie[[#This Row],[Oštěp]]&lt;b_9_m,historie[[#This Row],[Oštěp]]=""),0,ROUNDDOWN(a_9_m*(FLOOR(historie[[#This Row],[Oštěp]]*VLOOKUP(historie[[#This Row],[Veteran]],Veteran,10,FALSE),0.01)-b_9_m)^c_9_m,0))</f>
        <v>419</v>
      </c>
      <c r="AU237" s="61">
        <f>IF(OR(historie[[#This Row],[1500m]]*24*60*60&gt;b_10_m,historie[[#This Row],[1500m]]=""),0,ROUNDDOWN(a_10_m*(b_10_m-historie[[#This Row],[1500m]]*VLOOKUP(historie[[#This Row],[Veteran]],Veteran,11,FALSE)*24*60*60)^c_10_m,0))</f>
        <v>668</v>
      </c>
      <c r="AV237" s="80">
        <f t="shared" si="3"/>
        <v>3828</v>
      </c>
      <c r="AW237" s="62">
        <f t="array" ref="AW237">MAX(IF(historie[[Jméno a příjmení]:[Jméno a příjmení]]=A237,historie[[100m_body_v]:[100m_body_v]]))
+MAX(IF(historie[[Jméno a příjmení]:[Jméno a příjmení]]=A237,historie[[dálka_body_v]:[dálka_body_v]]))
+MAX(IF(historie[[Jméno a příjmení]:[Jméno a příjmení]]=A237,historie[[koule_body_v]:[koule_body_v]]))
+MAX(IF(historie[[Jméno a příjmení]:[Jméno a příjmení]]=A237,historie[[výška_body_v]:[výška_body_v]]))
+MAX(IF(historie[[Jméno a příjmení]:[Jméno a příjmení]]=A237,historie[[400m_body_v]:[400m_body_v]]))
+MAX(IF(historie[[Jméno a příjmení]:[Jméno a příjmení]]=A237,historie[[překážky_body_v]:[překážky_body_v]]))
+MAX(IF(historie[[Jméno a příjmení]:[Jméno a příjmení]]=A237,historie[[disk_body_v]:[disk_body_v]]))
+MAX(IF(historie[[Jméno a příjmení]:[Jméno a příjmení]]=A237,historie[[tyčka_body_v]:[tyčka_body_v]]))
+MAX(IF(historie[[Jméno a příjmení]:[Jméno a příjmení]]=A237,historie[[oštěp_body_v]:[oštěp_body_v]]))
+MAX(IF(historie[[Jméno a příjmení]:[Jméno a příjmení]]=A237,historie[[1500m_body_v]:[1500m_body_v]]))</f>
        <v>3896</v>
      </c>
    </row>
    <row r="238" spans="1:49" x14ac:dyDescent="0.2">
      <c r="A238" s="56" t="s">
        <v>38</v>
      </c>
      <c r="B238" s="56">
        <v>1986</v>
      </c>
      <c r="C238" s="57">
        <v>13.09</v>
      </c>
      <c r="D238" s="58">
        <v>413</v>
      </c>
      <c r="E238" s="59">
        <v>502</v>
      </c>
      <c r="F238" s="58">
        <v>386</v>
      </c>
      <c r="G238" s="57">
        <v>7.29</v>
      </c>
      <c r="H238" s="58">
        <v>324</v>
      </c>
      <c r="I238" s="59">
        <v>150</v>
      </c>
      <c r="J238" s="58">
        <v>389</v>
      </c>
      <c r="K238" s="57">
        <v>61.3</v>
      </c>
      <c r="L238" s="58">
        <v>364</v>
      </c>
      <c r="M238" s="57">
        <v>24.28</v>
      </c>
      <c r="N238" s="58">
        <v>81</v>
      </c>
      <c r="O238" s="57">
        <v>15.22</v>
      </c>
      <c r="P238" s="58">
        <v>184</v>
      </c>
      <c r="Q238" s="59">
        <v>160</v>
      </c>
      <c r="R238" s="58">
        <v>70</v>
      </c>
      <c r="S238" s="57">
        <v>26.35</v>
      </c>
      <c r="T238" s="58">
        <v>248</v>
      </c>
      <c r="U238" s="60">
        <v>3.3333333333333335E-3</v>
      </c>
      <c r="V238" s="58">
        <v>631</v>
      </c>
      <c r="W238" s="58">
        <v>3090</v>
      </c>
      <c r="X238" s="83">
        <v>2003</v>
      </c>
      <c r="Y238" s="77">
        <f>IF(historie[[#This Row],[Ročník]]&lt;&gt;0,historie[[#This Row],[Rok]]-historie[[#This Row],[Ročník]],"")</f>
        <v>17</v>
      </c>
      <c r="Z238" s="80">
        <f>IF(AND(historie[[#This Row],[Ročník]]&lt;&gt;"",FLOOR(historie[[#This Row],[Rok]]-historie[[#This Row],[Ročník]],5)&gt;=35),FLOOR(historie[[#This Row],[Rok]]-historie[[#This Row],[Ročník]],5),0)</f>
        <v>0</v>
      </c>
      <c r="AA238" s="61">
        <f>IF(OR(historie[[#This Row],[100m]]&gt;b_1_m-k_1_m*měření,historie[[#This Row],[100m]]=""),0,ROUNDDOWN(a_1_m*(b_1_m-k_1_m*měření-historie[[#This Row],[100m]])^c_1_m,0))</f>
        <v>413</v>
      </c>
      <c r="AB238" s="61">
        <f>IF(OR(historie[[#This Row],[Dálka]]&lt;b_2_m,historie[[#This Row],[Dálka]]=""),0,ROUNDDOWN(a_2_m*(historie[[#This Row],[Dálka]]-b_2_m)^c_2_m,0))</f>
        <v>386</v>
      </c>
      <c r="AC238" s="61">
        <f>IF(OR(historie[[#This Row],[Koule]]&lt;b_3_m,historie[[#This Row],[Koule]]=""),0,ROUNDDOWN(a_3_m*(historie[[#This Row],[Koule]]-b_3_m)^c_3_m,0))</f>
        <v>324</v>
      </c>
      <c r="AD238" s="61">
        <f>IF(OR(historie[[#This Row],[Výška]]&lt;b_4_m,historie[[#This Row],[Výška]]=""),0,ROUNDDOWN(a_4_m*(historie[[#This Row],[Výška]]-b_4_m)^c_4_m,0))</f>
        <v>389</v>
      </c>
      <c r="AE238" s="61">
        <f>IF(OR(historie[[#This Row],[400m]]&gt;b_5_m-k_5_m*měření,historie[[#This Row],[400m]]=""),0,ROUNDDOWN(a_5_m*(b_5_m-k_5_m*měření-historie[[#This Row],[400m]])^c_5_m,0))</f>
        <v>365</v>
      </c>
      <c r="AF238" s="61">
        <f>IF(OR(historie[[#This Row],[Překážky]]&gt;b_6_m-k_6_m*měření,historie[[#This Row],[Překážky]]=""),0,ROUNDDOWN(a_6_m*(b_6_m-k_6_m*měření-historie[[#This Row],[Překážky]])^c_6_m,0))</f>
        <v>81</v>
      </c>
      <c r="AG238" s="61">
        <f>IF(OR(historie[[#This Row],[Disk]]&lt;b_7_m,historie[[#This Row],[Disk]]=""),0,ROUNDDOWN(a_7_m*(historie[[#This Row],[Disk]]-b_7_m)^c_7_m,0))</f>
        <v>184</v>
      </c>
      <c r="AH238" s="61">
        <f>IF(OR(historie[[#This Row],[Tyčka]]&lt;b_8_m,historie[[#This Row],[Tyčka]]=""),0,ROUNDDOWN(a_8_m*(historie[[#This Row],[Tyčka]]-b_8_m)^c_8_m,0))</f>
        <v>70</v>
      </c>
      <c r="AI238" s="61">
        <f>IF(OR(historie[[#This Row],[Oštěp]]&lt;b_9_m,historie[[#This Row],[Oštěp]]=""),0,ROUNDDOWN(a_9_m*(historie[[#This Row],[Oštěp]]-b_9_m)^c_9_m,0))</f>
        <v>248</v>
      </c>
      <c r="AJ238" s="61">
        <f>IF(OR(historie[[#This Row],[1500m]]*24*60*60&gt;b_10_m,historie[[#This Row],[1500m]]=""),0,ROUNDDOWN(a_10_m*(b_10_m-historie[[#This Row],[1500m]]*24*60*60)^c_10_m,0))</f>
        <v>631</v>
      </c>
      <c r="AK23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3091</v>
      </c>
      <c r="AL23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413</v>
      </c>
      <c r="AM238" s="61">
        <f>IF(OR(historie[[#This Row],[Dálka]]&lt;b_2_m,historie[[#This Row],[Dálka]]=""),0,ROUNDDOWN(a_2_m*(ROUND(historie[[#This Row],[Dálka]]*VLOOKUP(historie[[#This Row],[Veteran]],Veteran,3,FALSE),0)-b_2_m)^c_2_m,0))</f>
        <v>386</v>
      </c>
      <c r="AN238" s="61">
        <f>IF(OR(historie[[#This Row],[Koule]]&lt;b_3_m,historie[[#This Row],[Koule]]=""),0,ROUNDDOWN(a_3_m*(FLOOR(historie[[#This Row],[Koule]]*VLOOKUP(historie[[#This Row],[Veteran]],Veteran,4,FALSE),0.01)-b_3_m)^c_3_m,0))</f>
        <v>324</v>
      </c>
      <c r="AO238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23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365</v>
      </c>
      <c r="AQ23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81</v>
      </c>
      <c r="AR238" s="61">
        <f>IF(OR(historie[[#This Row],[Disk]]&lt;b_7_m,historie[[#This Row],[Disk]]=""),0,ROUNDDOWN(a_7_m*(FLOOR(historie[[#This Row],[Disk]]*VLOOKUP(historie[[#This Row],[Veteran]],Veteran,8,FALSE),0.01)-b_7_m)^c_7_m,0))</f>
        <v>184</v>
      </c>
      <c r="AS238" s="61">
        <f>IF(OR(historie[[#This Row],[Tyčka]]&lt;b_8_m,historie[[#This Row],[Tyčka]]=""),0,ROUNDDOWN(a_8_m*(ROUND(historie[[#This Row],[Tyčka]]*VLOOKUP(historie[[#This Row],[Veteran]],Veteran,9,FALSE),0)-b_8_m)^c_8_m,0))</f>
        <v>70</v>
      </c>
      <c r="AT238" s="61">
        <f>IF(OR(historie[[#This Row],[Oštěp]]&lt;b_9_m,historie[[#This Row],[Oštěp]]=""),0,ROUNDDOWN(a_9_m*(FLOOR(historie[[#This Row],[Oštěp]]*VLOOKUP(historie[[#This Row],[Veteran]],Veteran,10,FALSE),0.01)-b_9_m)^c_9_m,0))</f>
        <v>248</v>
      </c>
      <c r="AU238" s="61">
        <f>IF(OR(historie[[#This Row],[1500m]]*24*60*60&gt;b_10_m,historie[[#This Row],[1500m]]=""),0,ROUNDDOWN(a_10_m*(b_10_m-historie[[#This Row],[1500m]]*VLOOKUP(historie[[#This Row],[Veteran]],Veteran,11,FALSE)*24*60*60)^c_10_m,0))</f>
        <v>631</v>
      </c>
      <c r="AV238" s="80">
        <f t="shared" si="3"/>
        <v>3091</v>
      </c>
      <c r="AW238" s="62">
        <f t="array" ref="AW238">MAX(IF(historie[[Jméno a příjmení]:[Jméno a příjmení]]=A238,historie[[100m_body_v]:[100m_body_v]]))
+MAX(IF(historie[[Jméno a příjmení]:[Jméno a příjmení]]=A238,historie[[dálka_body_v]:[dálka_body_v]]))
+MAX(IF(historie[[Jméno a příjmení]:[Jméno a příjmení]]=A238,historie[[koule_body_v]:[koule_body_v]]))
+MAX(IF(historie[[Jméno a příjmení]:[Jméno a příjmení]]=A238,historie[[výška_body_v]:[výška_body_v]]))
+MAX(IF(historie[[Jméno a příjmení]:[Jméno a příjmení]]=A238,historie[[400m_body_v]:[400m_body_v]]))
+MAX(IF(historie[[Jméno a příjmení]:[Jméno a příjmení]]=A238,historie[[překážky_body_v]:[překážky_body_v]]))
+MAX(IF(historie[[Jméno a příjmení]:[Jméno a příjmení]]=A238,historie[[disk_body_v]:[disk_body_v]]))
+MAX(IF(historie[[Jméno a příjmení]:[Jméno a příjmení]]=A238,historie[[tyčka_body_v]:[tyčka_body_v]]))
+MAX(IF(historie[[Jméno a příjmení]:[Jméno a příjmení]]=A238,historie[[oštěp_body_v]:[oštěp_body_v]]))
+MAX(IF(historie[[Jméno a příjmení]:[Jméno a příjmení]]=A238,historie[[1500m_body_v]:[1500m_body_v]]))</f>
        <v>3896</v>
      </c>
    </row>
    <row r="239" spans="1:49" x14ac:dyDescent="0.2">
      <c r="A239" s="56" t="s">
        <v>108</v>
      </c>
      <c r="B239" s="56">
        <v>1960</v>
      </c>
      <c r="C239" s="57">
        <v>14.63</v>
      </c>
      <c r="D239" s="58">
        <v>200</v>
      </c>
      <c r="E239" s="59">
        <v>440</v>
      </c>
      <c r="F239" s="58">
        <v>273</v>
      </c>
      <c r="G239" s="57">
        <v>7.31</v>
      </c>
      <c r="H239" s="58">
        <v>326</v>
      </c>
      <c r="I239" s="63">
        <v>130</v>
      </c>
      <c r="J239" s="58">
        <v>250</v>
      </c>
      <c r="K239" s="57">
        <v>66.05</v>
      </c>
      <c r="L239" s="58">
        <v>227</v>
      </c>
      <c r="M239" s="57"/>
      <c r="N239" s="58">
        <v>0</v>
      </c>
      <c r="O239" s="57">
        <v>16.84</v>
      </c>
      <c r="P239" s="58">
        <v>213</v>
      </c>
      <c r="Q239" s="63">
        <v>170</v>
      </c>
      <c r="R239" s="58">
        <v>86</v>
      </c>
      <c r="S239" s="57">
        <v>22.23</v>
      </c>
      <c r="T239" s="58">
        <v>192</v>
      </c>
      <c r="U239" s="60">
        <v>3.7615740740740739E-3</v>
      </c>
      <c r="V239" s="58">
        <v>422</v>
      </c>
      <c r="W239" s="58">
        <v>2189</v>
      </c>
      <c r="X239" s="83">
        <v>2007</v>
      </c>
      <c r="Y239" s="77">
        <f>IF(historie[[#This Row],[Ročník]]&lt;&gt;0,historie[[#This Row],[Rok]]-historie[[#This Row],[Ročník]],"")</f>
        <v>47</v>
      </c>
      <c r="Z239" s="80">
        <f>IF(AND(historie[[#This Row],[Ročník]]&lt;&gt;"",FLOOR(historie[[#This Row],[Rok]]-historie[[#This Row],[Ročník]],5)&gt;=35),FLOOR(historie[[#This Row],[Rok]]-historie[[#This Row],[Ročník]],5),0)</f>
        <v>45</v>
      </c>
      <c r="AA239" s="61">
        <f>IF(OR(historie[[#This Row],[100m]]&gt;b_1_m-k_1_m*měření,historie[[#This Row],[100m]]=""),0,ROUNDDOWN(a_1_m*(b_1_m-k_1_m*měření-historie[[#This Row],[100m]])^c_1_m,0))</f>
        <v>200</v>
      </c>
      <c r="AB239" s="61">
        <f>IF(OR(historie[[#This Row],[Dálka]]&lt;b_2_m,historie[[#This Row],[Dálka]]=""),0,ROUNDDOWN(a_2_m*(historie[[#This Row],[Dálka]]-b_2_m)^c_2_m,0))</f>
        <v>273</v>
      </c>
      <c r="AC239" s="61">
        <f>IF(OR(historie[[#This Row],[Koule]]&lt;b_3_m,historie[[#This Row],[Koule]]=""),0,ROUNDDOWN(a_3_m*(historie[[#This Row],[Koule]]-b_3_m)^c_3_m,0))</f>
        <v>326</v>
      </c>
      <c r="AD239" s="61">
        <f>IF(OR(historie[[#This Row],[Výška]]&lt;b_4_m,historie[[#This Row],[Výška]]=""),0,ROUNDDOWN(a_4_m*(historie[[#This Row],[Výška]]-b_4_m)^c_4_m,0))</f>
        <v>250</v>
      </c>
      <c r="AE239" s="61">
        <f>IF(OR(historie[[#This Row],[400m]]&gt;b_5_m-k_5_m*měření,historie[[#This Row],[400m]]=""),0,ROUNDDOWN(a_5_m*(b_5_m-k_5_m*měření-historie[[#This Row],[400m]])^c_5_m,0))</f>
        <v>227</v>
      </c>
      <c r="AF239" s="61">
        <f>IF(OR(historie[[#This Row],[Překážky]]&gt;b_6_m-k_6_m*měření,historie[[#This Row],[Překážky]]=""),0,ROUNDDOWN(a_6_m*(b_6_m-k_6_m*měření-historie[[#This Row],[Překážky]])^c_6_m,0))</f>
        <v>0</v>
      </c>
      <c r="AG239" s="61">
        <f>IF(OR(historie[[#This Row],[Disk]]&lt;b_7_m,historie[[#This Row],[Disk]]=""),0,ROUNDDOWN(a_7_m*(historie[[#This Row],[Disk]]-b_7_m)^c_7_m,0))</f>
        <v>213</v>
      </c>
      <c r="AH239" s="61">
        <f>IF(OR(historie[[#This Row],[Tyčka]]&lt;b_8_m,historie[[#This Row],[Tyčka]]=""),0,ROUNDDOWN(a_8_m*(historie[[#This Row],[Tyčka]]-b_8_m)^c_8_m,0))</f>
        <v>86</v>
      </c>
      <c r="AI239" s="61">
        <f>IF(OR(historie[[#This Row],[Oštěp]]&lt;b_9_m,historie[[#This Row],[Oštěp]]=""),0,ROUNDDOWN(a_9_m*(historie[[#This Row],[Oštěp]]-b_9_m)^c_9_m,0))</f>
        <v>192</v>
      </c>
      <c r="AJ239" s="61">
        <f>IF(OR(historie[[#This Row],[1500m]]*24*60*60&gt;b_10_m,historie[[#This Row],[1500m]]=""),0,ROUNDDOWN(a_10_m*(b_10_m-historie[[#This Row],[1500m]]*24*60*60)^c_10_m,0))</f>
        <v>424</v>
      </c>
      <c r="AK23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2191</v>
      </c>
      <c r="AL23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337</v>
      </c>
      <c r="AM239" s="61">
        <f>IF(OR(historie[[#This Row],[Dálka]]&lt;b_2_m,historie[[#This Row],[Dálka]]=""),0,ROUNDDOWN(a_2_m*(ROUND(historie[[#This Row],[Dálka]]*VLOOKUP(historie[[#This Row],[Veteran]],Veteran,3,FALSE),0)-b_2_m)^c_2_m,0))</f>
        <v>398</v>
      </c>
      <c r="AN239" s="61">
        <f>IF(OR(historie[[#This Row],[Koule]]&lt;b_3_m,historie[[#This Row],[Koule]]=""),0,ROUNDDOWN(a_3_m*(FLOOR(historie[[#This Row],[Koule]]*VLOOKUP(historie[[#This Row],[Veteran]],Veteran,4,FALSE),0.01)-b_3_m)^c_3_m,0))</f>
        <v>413</v>
      </c>
      <c r="AO239" s="61">
        <f>IF(OR(historie[[#This Row],[Výška]]&lt;b_4_m,historie[[#This Row],[Výška]]=""),0,ROUNDDOWN(a_4_m*(ROUND(historie[[#This Row],[Výška]]*VLOOKUP(historie[[#This Row],[Veteran]],Veteran,5,FALSE),0)-b_4_m)^c_4_m,0))</f>
        <v>338</v>
      </c>
      <c r="AP23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415</v>
      </c>
      <c r="AQ23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39" s="61">
        <f>IF(OR(historie[[#This Row],[Disk]]&lt;b_7_m,historie[[#This Row],[Disk]]=""),0,ROUNDDOWN(a_7_m*(FLOOR(historie[[#This Row],[Disk]]*VLOOKUP(historie[[#This Row],[Veteran]],Veteran,8,FALSE),0.01)-b_7_m)^c_7_m,0))</f>
        <v>277</v>
      </c>
      <c r="AS239" s="61">
        <f>IF(OR(historie[[#This Row],[Tyčka]]&lt;b_8_m,historie[[#This Row],[Tyčka]]=""),0,ROUNDDOWN(a_8_m*(ROUND(historie[[#This Row],[Tyčka]]*VLOOKUP(historie[[#This Row],[Veteran]],Veteran,9,FALSE),0)-b_8_m)^c_8_m,0))</f>
        <v>130</v>
      </c>
      <c r="AT239" s="61">
        <f>IF(OR(historie[[#This Row],[Oštěp]]&lt;b_9_m,historie[[#This Row],[Oštěp]]=""),0,ROUNDDOWN(a_9_m*(FLOOR(historie[[#This Row],[Oštěp]]*VLOOKUP(historie[[#This Row],[Veteran]],Veteran,10,FALSE),0.01)-b_9_m)^c_9_m,0))</f>
        <v>244</v>
      </c>
      <c r="AU239" s="61">
        <f>IF(OR(historie[[#This Row],[1500m]]*24*60*60&gt;b_10_m,historie[[#This Row],[1500m]]=""),0,ROUNDDOWN(a_10_m*(b_10_m-historie[[#This Row],[1500m]]*VLOOKUP(historie[[#This Row],[Veteran]],Veteran,11,FALSE)*24*60*60)^c_10_m,0))</f>
        <v>580</v>
      </c>
      <c r="AV239" s="80">
        <f t="shared" si="3"/>
        <v>3132</v>
      </c>
      <c r="AW239" s="62">
        <f t="array" ref="AW239">MAX(IF(historie[[Jméno a příjmení]:[Jméno a příjmení]]=A239,historie[[100m_body_v]:[100m_body_v]]))
+MAX(IF(historie[[Jméno a příjmení]:[Jméno a příjmení]]=A239,historie[[dálka_body_v]:[dálka_body_v]]))
+MAX(IF(historie[[Jméno a příjmení]:[Jméno a příjmení]]=A239,historie[[koule_body_v]:[koule_body_v]]))
+MAX(IF(historie[[Jméno a příjmení]:[Jméno a příjmení]]=A239,historie[[výška_body_v]:[výška_body_v]]))
+MAX(IF(historie[[Jméno a příjmení]:[Jméno a příjmení]]=A239,historie[[400m_body_v]:[400m_body_v]]))
+MAX(IF(historie[[Jméno a příjmení]:[Jméno a příjmení]]=A239,historie[[překážky_body_v]:[překážky_body_v]]))
+MAX(IF(historie[[Jméno a příjmení]:[Jméno a příjmení]]=A239,historie[[disk_body_v]:[disk_body_v]]))
+MAX(IF(historie[[Jméno a příjmení]:[Jméno a příjmení]]=A239,historie[[tyčka_body_v]:[tyčka_body_v]]))
+MAX(IF(historie[[Jméno a příjmení]:[Jméno a příjmení]]=A239,historie[[oštěp_body_v]:[oštěp_body_v]]))
+MAX(IF(historie[[Jméno a příjmení]:[Jméno a příjmení]]=A239,historie[[1500m_body_v]:[1500m_body_v]]))</f>
        <v>3570</v>
      </c>
    </row>
    <row r="240" spans="1:49" x14ac:dyDescent="0.2">
      <c r="A240" s="56" t="s">
        <v>108</v>
      </c>
      <c r="B240" s="56">
        <v>1960</v>
      </c>
      <c r="C240" s="57">
        <v>13.4</v>
      </c>
      <c r="D240" s="58">
        <v>402</v>
      </c>
      <c r="E240" s="59">
        <v>489</v>
      </c>
      <c r="F240" s="58">
        <v>361</v>
      </c>
      <c r="G240" s="57">
        <v>8.0399999999999991</v>
      </c>
      <c r="H240" s="58">
        <v>369</v>
      </c>
      <c r="I240" s="59">
        <v>140</v>
      </c>
      <c r="J240" s="58">
        <v>317</v>
      </c>
      <c r="K240" s="57">
        <v>60</v>
      </c>
      <c r="L240" s="58">
        <v>414</v>
      </c>
      <c r="M240" s="57">
        <v>22.83</v>
      </c>
      <c r="N240" s="58">
        <v>160</v>
      </c>
      <c r="O240" s="57">
        <v>18.03</v>
      </c>
      <c r="P240" s="58">
        <v>235</v>
      </c>
      <c r="Q240" s="59">
        <v>200</v>
      </c>
      <c r="R240" s="58">
        <v>140</v>
      </c>
      <c r="S240" s="57">
        <v>30.14</v>
      </c>
      <c r="T240" s="58">
        <v>301</v>
      </c>
      <c r="U240" s="60">
        <v>3.5069444444444445E-3</v>
      </c>
      <c r="V240" s="58">
        <v>544</v>
      </c>
      <c r="W240" s="58">
        <v>3243</v>
      </c>
      <c r="X240" s="83">
        <v>1998</v>
      </c>
      <c r="Y240" s="77">
        <f>IF(historie[[#This Row],[Ročník]]&lt;&gt;0,historie[[#This Row],[Rok]]-historie[[#This Row],[Ročník]],"")</f>
        <v>38</v>
      </c>
      <c r="Z240" s="80">
        <f>IF(AND(historie[[#This Row],[Ročník]]&lt;&gt;"",FLOOR(historie[[#This Row],[Rok]]-historie[[#This Row],[Ročník]],5)&gt;=35),FLOOR(historie[[#This Row],[Rok]]-historie[[#This Row],[Ročník]],5),0)</f>
        <v>35</v>
      </c>
      <c r="AA240" s="61">
        <f>IF(OR(historie[[#This Row],[100m]]&gt;b_1_m-k_1_m*měření,historie[[#This Row],[100m]]=""),0,ROUNDDOWN(a_1_m*(b_1_m-k_1_m*měření-historie[[#This Row],[100m]])^c_1_m,0))</f>
        <v>365</v>
      </c>
      <c r="AB240" s="61">
        <f>IF(OR(historie[[#This Row],[Dálka]]&lt;b_2_m,historie[[#This Row],[Dálka]]=""),0,ROUNDDOWN(a_2_m*(historie[[#This Row],[Dálka]]-b_2_m)^c_2_m,0))</f>
        <v>361</v>
      </c>
      <c r="AC240" s="61">
        <f>IF(OR(historie[[#This Row],[Koule]]&lt;b_3_m,historie[[#This Row],[Koule]]=""),0,ROUNDDOWN(a_3_m*(historie[[#This Row],[Koule]]-b_3_m)^c_3_m,0))</f>
        <v>369</v>
      </c>
      <c r="AD240" s="61">
        <f>IF(OR(historie[[#This Row],[Výška]]&lt;b_4_m,historie[[#This Row],[Výška]]=""),0,ROUNDDOWN(a_4_m*(historie[[#This Row],[Výška]]-b_4_m)^c_4_m,0))</f>
        <v>317</v>
      </c>
      <c r="AE240" s="61">
        <f>IF(OR(historie[[#This Row],[400m]]&gt;b_5_m-k_5_m*měření,historie[[#This Row],[400m]]=""),0,ROUNDDOWN(a_5_m*(b_5_m-k_5_m*měření-historie[[#This Row],[400m]])^c_5_m,0))</f>
        <v>408</v>
      </c>
      <c r="AF240" s="61">
        <f>IF(OR(historie[[#This Row],[Překážky]]&gt;b_6_m-k_6_m*měření,historie[[#This Row],[Překážky]]=""),0,ROUNDDOWN(a_6_m*(b_6_m-k_6_m*měření-historie[[#This Row],[Překážky]])^c_6_m,0))</f>
        <v>147</v>
      </c>
      <c r="AG240" s="61">
        <f>IF(OR(historie[[#This Row],[Disk]]&lt;b_7_m,historie[[#This Row],[Disk]]=""),0,ROUNDDOWN(a_7_m*(historie[[#This Row],[Disk]]-b_7_m)^c_7_m,0))</f>
        <v>235</v>
      </c>
      <c r="AH240" s="61">
        <f>IF(OR(historie[[#This Row],[Tyčka]]&lt;b_8_m,historie[[#This Row],[Tyčka]]=""),0,ROUNDDOWN(a_8_m*(historie[[#This Row],[Tyčka]]-b_8_m)^c_8_m,0))</f>
        <v>140</v>
      </c>
      <c r="AI240" s="61">
        <f>IF(OR(historie[[#This Row],[Oštěp]]&lt;b_9_m,historie[[#This Row],[Oštěp]]=""),0,ROUNDDOWN(a_9_m*(historie[[#This Row],[Oštěp]]-b_9_m)^c_9_m,0))</f>
        <v>301</v>
      </c>
      <c r="AJ240" s="61">
        <f>IF(OR(historie[[#This Row],[1500m]]*24*60*60&gt;b_10_m,historie[[#This Row],[1500m]]=""),0,ROUNDDOWN(a_10_m*(b_10_m-historie[[#This Row],[1500m]]*24*60*60)^c_10_m,0))</f>
        <v>543</v>
      </c>
      <c r="AK24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3186</v>
      </c>
      <c r="AL24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391</v>
      </c>
      <c r="AM240" s="61">
        <f>IF(OR(historie[[#This Row],[Dálka]]&lt;b_2_m,historie[[#This Row],[Dálka]]=""),0,ROUNDDOWN(a_2_m*(ROUND(historie[[#This Row],[Dálka]]*VLOOKUP(historie[[#This Row],[Veteran]],Veteran,3,FALSE),0)-b_2_m)^c_2_m,0))</f>
        <v>392</v>
      </c>
      <c r="AN240" s="61">
        <f>IF(OR(historie[[#This Row],[Koule]]&lt;b_3_m,historie[[#This Row],[Koule]]=""),0,ROUNDDOWN(a_3_m*(FLOOR(historie[[#This Row],[Koule]]*VLOOKUP(historie[[#This Row],[Veteran]],Veteran,4,FALSE),0.01)-b_3_m)^c_3_m,0))</f>
        <v>386</v>
      </c>
      <c r="AO240" s="61">
        <f>IF(OR(historie[[#This Row],[Výška]]&lt;b_4_m,historie[[#This Row],[Výška]]=""),0,ROUNDDOWN(a_4_m*(ROUND(historie[[#This Row],[Výška]]*VLOOKUP(historie[[#This Row],[Veteran]],Veteran,5,FALSE),0)-b_4_m)^c_4_m,0))</f>
        <v>345</v>
      </c>
      <c r="AP24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481</v>
      </c>
      <c r="AQ24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161</v>
      </c>
      <c r="AR240" s="61">
        <f>IF(OR(historie[[#This Row],[Disk]]&lt;b_7_m,historie[[#This Row],[Disk]]=""),0,ROUNDDOWN(a_7_m*(FLOOR(historie[[#This Row],[Disk]]*VLOOKUP(historie[[#This Row],[Veteran]],Veteran,8,FALSE),0.01)-b_7_m)^c_7_m,0))</f>
        <v>240</v>
      </c>
      <c r="AS240" s="61">
        <f>IF(OR(historie[[#This Row],[Tyčka]]&lt;b_8_m,historie[[#This Row],[Tyčka]]=""),0,ROUNDDOWN(a_8_m*(ROUND(historie[[#This Row],[Tyčka]]*VLOOKUP(historie[[#This Row],[Veteran]],Veteran,9,FALSE),0)-b_8_m)^c_8_m,0))</f>
        <v>145</v>
      </c>
      <c r="AT240" s="61">
        <f>IF(OR(historie[[#This Row],[Oštěp]]&lt;b_9_m,historie[[#This Row],[Oštěp]]=""),0,ROUNDDOWN(a_9_m*(FLOOR(historie[[#This Row],[Oštěp]]*VLOOKUP(historie[[#This Row],[Veteran]],Veteran,10,FALSE),0.01)-b_9_m)^c_9_m,0))</f>
        <v>306</v>
      </c>
      <c r="AU240" s="61">
        <f>IF(OR(historie[[#This Row],[1500m]]*24*60*60&gt;b_10_m,historie[[#This Row],[1500m]]=""),0,ROUNDDOWN(a_10_m*(b_10_m-historie[[#This Row],[1500m]]*VLOOKUP(historie[[#This Row],[Veteran]],Veteran,11,FALSE)*24*60*60)^c_10_m,0))</f>
        <v>558</v>
      </c>
      <c r="AV240" s="80">
        <f t="shared" si="3"/>
        <v>3405</v>
      </c>
      <c r="AW240" s="62">
        <f t="array" ref="AW240">MAX(IF(historie[[Jméno a příjmení]:[Jméno a příjmení]]=A240,historie[[100m_body_v]:[100m_body_v]]))
+MAX(IF(historie[[Jméno a příjmení]:[Jméno a příjmení]]=A240,historie[[dálka_body_v]:[dálka_body_v]]))
+MAX(IF(historie[[Jméno a příjmení]:[Jméno a příjmení]]=A240,historie[[koule_body_v]:[koule_body_v]]))
+MAX(IF(historie[[Jméno a příjmení]:[Jméno a příjmení]]=A240,historie[[výška_body_v]:[výška_body_v]]))
+MAX(IF(historie[[Jméno a příjmení]:[Jméno a příjmení]]=A240,historie[[400m_body_v]:[400m_body_v]]))
+MAX(IF(historie[[Jméno a příjmení]:[Jméno a příjmení]]=A240,historie[[překážky_body_v]:[překážky_body_v]]))
+MAX(IF(historie[[Jméno a příjmení]:[Jméno a příjmení]]=A240,historie[[disk_body_v]:[disk_body_v]]))
+MAX(IF(historie[[Jméno a příjmení]:[Jméno a příjmení]]=A240,historie[[tyčka_body_v]:[tyčka_body_v]]))
+MAX(IF(historie[[Jméno a příjmení]:[Jméno a příjmení]]=A240,historie[[oštěp_body_v]:[oštěp_body_v]]))
+MAX(IF(historie[[Jméno a příjmení]:[Jméno a příjmení]]=A240,historie[[1500m_body_v]:[1500m_body_v]]))</f>
        <v>3570</v>
      </c>
    </row>
    <row r="241" spans="1:49" x14ac:dyDescent="0.2">
      <c r="A241" s="56" t="s">
        <v>108</v>
      </c>
      <c r="B241" s="56">
        <v>1960</v>
      </c>
      <c r="C241" s="57">
        <v>12.94</v>
      </c>
      <c r="D241" s="58">
        <v>478</v>
      </c>
      <c r="E241" s="59"/>
      <c r="F241" s="58">
        <v>0</v>
      </c>
      <c r="G241" s="57"/>
      <c r="H241" s="58">
        <v>0</v>
      </c>
      <c r="I241" s="59"/>
      <c r="J241" s="58">
        <v>0</v>
      </c>
      <c r="K241" s="57"/>
      <c r="L241" s="58">
        <v>0</v>
      </c>
      <c r="M241" s="57"/>
      <c r="N241" s="58">
        <v>0</v>
      </c>
      <c r="O241" s="57"/>
      <c r="P241" s="58">
        <v>0</v>
      </c>
      <c r="Q241" s="59"/>
      <c r="R241" s="58">
        <v>0</v>
      </c>
      <c r="S241" s="57"/>
      <c r="T241" s="58">
        <v>0</v>
      </c>
      <c r="U241" s="60"/>
      <c r="V241" s="58">
        <v>0</v>
      </c>
      <c r="W241" s="58">
        <v>478</v>
      </c>
      <c r="X241" s="83">
        <v>1997</v>
      </c>
      <c r="Y241" s="77">
        <f>IF(historie[[#This Row],[Ročník]]&lt;&gt;0,historie[[#This Row],[Rok]]-historie[[#This Row],[Ročník]],"")</f>
        <v>37</v>
      </c>
      <c r="Z241" s="80">
        <f>IF(AND(historie[[#This Row],[Ročník]]&lt;&gt;"",FLOOR(historie[[#This Row],[Rok]]-historie[[#This Row],[Ročník]],5)&gt;=35),FLOOR(historie[[#This Row],[Rok]]-historie[[#This Row],[Ročník]],5),0)</f>
        <v>35</v>
      </c>
      <c r="AA241" s="61">
        <f>IF(OR(historie[[#This Row],[100m]]&gt;b_1_m-k_1_m*měření,historie[[#This Row],[100m]]=""),0,ROUNDDOWN(a_1_m*(b_1_m-k_1_m*měření-historie[[#This Row],[100m]])^c_1_m,0))</f>
        <v>438</v>
      </c>
      <c r="AB241" s="61">
        <f>IF(OR(historie[[#This Row],[Dálka]]&lt;b_2_m,historie[[#This Row],[Dálka]]=""),0,ROUNDDOWN(a_2_m*(historie[[#This Row],[Dálka]]-b_2_m)^c_2_m,0))</f>
        <v>0</v>
      </c>
      <c r="AC241" s="61">
        <f>IF(OR(historie[[#This Row],[Koule]]&lt;b_3_m,historie[[#This Row],[Koule]]=""),0,ROUNDDOWN(a_3_m*(historie[[#This Row],[Koule]]-b_3_m)^c_3_m,0))</f>
        <v>0</v>
      </c>
      <c r="AD241" s="61">
        <f>IF(OR(historie[[#This Row],[Výška]]&lt;b_4_m,historie[[#This Row],[Výška]]=""),0,ROUNDDOWN(a_4_m*(historie[[#This Row],[Výška]]-b_4_m)^c_4_m,0))</f>
        <v>0</v>
      </c>
      <c r="AE241" s="61">
        <f>IF(OR(historie[[#This Row],[400m]]&gt;b_5_m-k_5_m*měření,historie[[#This Row],[400m]]=""),0,ROUNDDOWN(a_5_m*(b_5_m-k_5_m*měření-historie[[#This Row],[400m]])^c_5_m,0))</f>
        <v>0</v>
      </c>
      <c r="AF241" s="61">
        <f>IF(OR(historie[[#This Row],[Překážky]]&gt;b_6_m-k_6_m*měření,historie[[#This Row],[Překážky]]=""),0,ROUNDDOWN(a_6_m*(b_6_m-k_6_m*měření-historie[[#This Row],[Překážky]])^c_6_m,0))</f>
        <v>0</v>
      </c>
      <c r="AG241" s="61">
        <f>IF(OR(historie[[#This Row],[Disk]]&lt;b_7_m,historie[[#This Row],[Disk]]=""),0,ROUNDDOWN(a_7_m*(historie[[#This Row],[Disk]]-b_7_m)^c_7_m,0))</f>
        <v>0</v>
      </c>
      <c r="AH241" s="61">
        <f>IF(OR(historie[[#This Row],[Tyčka]]&lt;b_8_m,historie[[#This Row],[Tyčka]]=""),0,ROUNDDOWN(a_8_m*(historie[[#This Row],[Tyčka]]-b_8_m)^c_8_m,0))</f>
        <v>0</v>
      </c>
      <c r="AI241" s="61">
        <f>IF(OR(historie[[#This Row],[Oštěp]]&lt;b_9_m,historie[[#This Row],[Oštěp]]=""),0,ROUNDDOWN(a_9_m*(historie[[#This Row],[Oštěp]]-b_9_m)^c_9_m,0))</f>
        <v>0</v>
      </c>
      <c r="AJ241" s="61">
        <f>IF(OR(historie[[#This Row],[1500m]]*24*60*60&gt;b_10_m,historie[[#This Row],[1500m]]=""),0,ROUNDDOWN(a_10_m*(b_10_m-historie[[#This Row],[1500m]]*24*60*60)^c_10_m,0))</f>
        <v>0</v>
      </c>
      <c r="AK24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438</v>
      </c>
      <c r="AL24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464</v>
      </c>
      <c r="AM241" s="61">
        <f>IF(OR(historie[[#This Row],[Dálka]]&lt;b_2_m,historie[[#This Row],[Dálka]]=""),0,ROUNDDOWN(a_2_m*(ROUND(historie[[#This Row],[Dálka]]*VLOOKUP(historie[[#This Row],[Veteran]],Veteran,3,FALSE),0)-b_2_m)^c_2_m,0))</f>
        <v>0</v>
      </c>
      <c r="AN241" s="61">
        <f>IF(OR(historie[[#This Row],[Koule]]&lt;b_3_m,historie[[#This Row],[Koule]]=""),0,ROUNDDOWN(a_3_m*(FLOOR(historie[[#This Row],[Koule]]*VLOOKUP(historie[[#This Row],[Veteran]],Veteran,4,FALSE),0.01)-b_3_m)^c_3_m,0))</f>
        <v>0</v>
      </c>
      <c r="AO241" s="61">
        <f>IF(OR(historie[[#This Row],[Výška]]&lt;b_4_m,historie[[#This Row],[Výška]]=""),0,ROUNDDOWN(a_4_m*(ROUND(historie[[#This Row],[Výška]]*VLOOKUP(historie[[#This Row],[Veteran]],Veteran,5,FALSE),0)-b_4_m)^c_4_m,0))</f>
        <v>0</v>
      </c>
      <c r="AP24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24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41" s="61">
        <f>IF(OR(historie[[#This Row],[Disk]]&lt;b_7_m,historie[[#This Row],[Disk]]=""),0,ROUNDDOWN(a_7_m*(FLOOR(historie[[#This Row],[Disk]]*VLOOKUP(historie[[#This Row],[Veteran]],Veteran,8,FALSE),0.01)-b_7_m)^c_7_m,0))</f>
        <v>0</v>
      </c>
      <c r="AS24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41" s="6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241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41" s="80">
        <f t="shared" si="3"/>
        <v>464</v>
      </c>
      <c r="AW241" s="62">
        <f t="array" ref="AW241">MAX(IF(historie[[Jméno a příjmení]:[Jméno a příjmení]]=A241,historie[[100m_body_v]:[100m_body_v]]))
+MAX(IF(historie[[Jméno a příjmení]:[Jméno a příjmení]]=A241,historie[[dálka_body_v]:[dálka_body_v]]))
+MAX(IF(historie[[Jméno a příjmení]:[Jméno a příjmení]]=A241,historie[[koule_body_v]:[koule_body_v]]))
+MAX(IF(historie[[Jméno a příjmení]:[Jméno a příjmení]]=A241,historie[[výška_body_v]:[výška_body_v]]))
+MAX(IF(historie[[Jméno a příjmení]:[Jméno a příjmení]]=A241,historie[[400m_body_v]:[400m_body_v]]))
+MAX(IF(historie[[Jméno a příjmení]:[Jméno a příjmení]]=A241,historie[[překážky_body_v]:[překážky_body_v]]))
+MAX(IF(historie[[Jméno a příjmení]:[Jméno a příjmení]]=A241,historie[[disk_body_v]:[disk_body_v]]))
+MAX(IF(historie[[Jméno a příjmení]:[Jméno a příjmení]]=A241,historie[[tyčka_body_v]:[tyčka_body_v]]))
+MAX(IF(historie[[Jméno a příjmení]:[Jméno a příjmení]]=A241,historie[[oštěp_body_v]:[oštěp_body_v]]))
+MAX(IF(historie[[Jméno a příjmení]:[Jméno a příjmení]]=A241,historie[[1500m_body_v]:[1500m_body_v]]))</f>
        <v>3570</v>
      </c>
    </row>
    <row r="242" spans="1:49" x14ac:dyDescent="0.2">
      <c r="A242" s="56" t="s">
        <v>127</v>
      </c>
      <c r="B242" s="56">
        <v>1961</v>
      </c>
      <c r="C242" s="57">
        <v>14.5</v>
      </c>
      <c r="D242" s="58">
        <v>215</v>
      </c>
      <c r="E242" s="59">
        <v>410</v>
      </c>
      <c r="F242" s="58">
        <v>222</v>
      </c>
      <c r="G242" s="57">
        <v>8.8699999999999992</v>
      </c>
      <c r="H242" s="58">
        <v>418</v>
      </c>
      <c r="I242" s="59">
        <v>125</v>
      </c>
      <c r="J242" s="58">
        <v>218</v>
      </c>
      <c r="K242" s="57">
        <v>71.2</v>
      </c>
      <c r="L242" s="58">
        <v>111</v>
      </c>
      <c r="M242" s="57"/>
      <c r="N242" s="58">
        <v>0</v>
      </c>
      <c r="O242" s="57">
        <v>21.64</v>
      </c>
      <c r="P242" s="58">
        <v>303</v>
      </c>
      <c r="Q242" s="59">
        <v>140</v>
      </c>
      <c r="R242" s="58">
        <v>40</v>
      </c>
      <c r="S242" s="57">
        <v>26.39</v>
      </c>
      <c r="T242" s="58">
        <v>249</v>
      </c>
      <c r="U242" s="60">
        <v>4.2824074074074075E-3</v>
      </c>
      <c r="V242" s="58">
        <v>225</v>
      </c>
      <c r="W242" s="58">
        <v>2001</v>
      </c>
      <c r="X242" s="83">
        <v>2003</v>
      </c>
      <c r="Y242" s="77">
        <f>IF(historie[[#This Row],[Ročník]]&lt;&gt;0,historie[[#This Row],[Rok]]-historie[[#This Row],[Ročník]],"")</f>
        <v>42</v>
      </c>
      <c r="Z242" s="80">
        <f>IF(AND(historie[[#This Row],[Ročník]]&lt;&gt;"",FLOOR(historie[[#This Row],[Rok]]-historie[[#This Row],[Ročník]],5)&gt;=35),FLOOR(historie[[#This Row],[Rok]]-historie[[#This Row],[Ročník]],5),0)</f>
        <v>40</v>
      </c>
      <c r="AA242" s="61">
        <f>IF(OR(historie[[#This Row],[100m]]&gt;b_1_m-k_1_m*měření,historie[[#This Row],[100m]]=""),0,ROUNDDOWN(a_1_m*(b_1_m-k_1_m*měření-historie[[#This Row],[100m]])^c_1_m,0))</f>
        <v>215</v>
      </c>
      <c r="AB242" s="61">
        <f>IF(OR(historie[[#This Row],[Dálka]]&lt;b_2_m,historie[[#This Row],[Dálka]]=""),0,ROUNDDOWN(a_2_m*(historie[[#This Row],[Dálka]]-b_2_m)^c_2_m,0))</f>
        <v>222</v>
      </c>
      <c r="AC242" s="61">
        <f>IF(OR(historie[[#This Row],[Koule]]&lt;b_3_m,historie[[#This Row],[Koule]]=""),0,ROUNDDOWN(a_3_m*(historie[[#This Row],[Koule]]-b_3_m)^c_3_m,0))</f>
        <v>418</v>
      </c>
      <c r="AD242" s="61">
        <f>IF(OR(historie[[#This Row],[Výška]]&lt;b_4_m,historie[[#This Row],[Výška]]=""),0,ROUNDDOWN(a_4_m*(historie[[#This Row],[Výška]]-b_4_m)^c_4_m,0))</f>
        <v>218</v>
      </c>
      <c r="AE242" s="61">
        <f>IF(OR(historie[[#This Row],[400m]]&gt;b_5_m-k_5_m*měření,historie[[#This Row],[400m]]=""),0,ROUNDDOWN(a_5_m*(b_5_m-k_5_m*měření-historie[[#This Row],[400m]])^c_5_m,0))</f>
        <v>111</v>
      </c>
      <c r="AF242" s="61">
        <f>IF(OR(historie[[#This Row],[Překážky]]&gt;b_6_m-k_6_m*měření,historie[[#This Row],[Překážky]]=""),0,ROUNDDOWN(a_6_m*(b_6_m-k_6_m*měření-historie[[#This Row],[Překážky]])^c_6_m,0))</f>
        <v>0</v>
      </c>
      <c r="AG242" s="61">
        <f>IF(OR(historie[[#This Row],[Disk]]&lt;b_7_m,historie[[#This Row],[Disk]]=""),0,ROUNDDOWN(a_7_m*(historie[[#This Row],[Disk]]-b_7_m)^c_7_m,0))</f>
        <v>303</v>
      </c>
      <c r="AH242" s="61">
        <f>IF(OR(historie[[#This Row],[Tyčka]]&lt;b_8_m,historie[[#This Row],[Tyčka]]=""),0,ROUNDDOWN(a_8_m*(historie[[#This Row],[Tyčka]]-b_8_m)^c_8_m,0))</f>
        <v>40</v>
      </c>
      <c r="AI242" s="61">
        <f>IF(OR(historie[[#This Row],[Oštěp]]&lt;b_9_m,historie[[#This Row],[Oštěp]]=""),0,ROUNDDOWN(a_9_m*(historie[[#This Row],[Oštěp]]-b_9_m)^c_9_m,0))</f>
        <v>249</v>
      </c>
      <c r="AJ242" s="61">
        <f>IF(OR(historie[[#This Row],[1500m]]*24*60*60&gt;b_10_m,historie[[#This Row],[1500m]]=""),0,ROUNDDOWN(a_10_m*(b_10_m-historie[[#This Row],[1500m]]*24*60*60)^c_10_m,0))</f>
        <v>225</v>
      </c>
      <c r="AK24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2001</v>
      </c>
      <c r="AL24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294</v>
      </c>
      <c r="AM242" s="61">
        <f>IF(OR(historie[[#This Row],[Dálka]]&lt;b_2_m,historie[[#This Row],[Dálka]]=""),0,ROUNDDOWN(a_2_m*(ROUND(historie[[#This Row],[Dálka]]*VLOOKUP(historie[[#This Row],[Veteran]],Veteran,3,FALSE),0)-b_2_m)^c_2_m,0))</f>
        <v>285</v>
      </c>
      <c r="AN242" s="61">
        <f>IF(OR(historie[[#This Row],[Koule]]&lt;b_3_m,historie[[#This Row],[Koule]]=""),0,ROUNDDOWN(a_3_m*(FLOOR(historie[[#This Row],[Koule]]*VLOOKUP(historie[[#This Row],[Veteran]],Veteran,4,FALSE),0.01)-b_3_m)^c_3_m,0))</f>
        <v>478</v>
      </c>
      <c r="AO242" s="61">
        <f>IF(OR(historie[[#This Row],[Výška]]&lt;b_4_m,historie[[#This Row],[Výška]]=""),0,ROUNDDOWN(a_4_m*(ROUND(historie[[#This Row],[Výška]]*VLOOKUP(historie[[#This Row],[Veteran]],Veteran,5,FALSE),0)-b_4_m)^c_4_m,0))</f>
        <v>257</v>
      </c>
      <c r="AP24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213</v>
      </c>
      <c r="AQ24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42" s="61">
        <f>IF(OR(historie[[#This Row],[Disk]]&lt;b_7_m,historie[[#This Row],[Disk]]=""),0,ROUNDDOWN(a_7_m*(FLOOR(historie[[#This Row],[Disk]]*VLOOKUP(historie[[#This Row],[Veteran]],Veteran,8,FALSE),0.01)-b_7_m)^c_7_m,0))</f>
        <v>345</v>
      </c>
      <c r="AS242" s="61">
        <f>IF(OR(historie[[#This Row],[Tyčka]]&lt;b_8_m,historie[[#This Row],[Tyčka]]=""),0,ROUNDDOWN(a_8_m*(ROUND(historie[[#This Row],[Tyčka]]*VLOOKUP(historie[[#This Row],[Veteran]],Veteran,9,FALSE),0)-b_8_m)^c_8_m,0))</f>
        <v>56</v>
      </c>
      <c r="AT242" s="61">
        <f>IF(OR(historie[[#This Row],[Oštěp]]&lt;b_9_m,historie[[#This Row],[Oštěp]]=""),0,ROUNDDOWN(a_9_m*(FLOOR(historie[[#This Row],[Oštěp]]*VLOOKUP(historie[[#This Row],[Veteran]],Veteran,10,FALSE),0.01)-b_9_m)^c_9_m,0))</f>
        <v>280</v>
      </c>
      <c r="AU242" s="61">
        <f>IF(OR(historie[[#This Row],[1500m]]*24*60*60&gt;b_10_m,historie[[#This Row],[1500m]]=""),0,ROUNDDOWN(a_10_m*(b_10_m-historie[[#This Row],[1500m]]*VLOOKUP(historie[[#This Row],[Veteran]],Veteran,11,FALSE)*24*60*60)^c_10_m,0))</f>
        <v>297</v>
      </c>
      <c r="AV242" s="80">
        <f t="shared" si="3"/>
        <v>2505</v>
      </c>
      <c r="AW242" s="62">
        <f t="array" ref="AW242">MAX(IF(historie[[Jméno a příjmení]:[Jméno a příjmení]]=A242,historie[[100m_body_v]:[100m_body_v]]))
+MAX(IF(historie[[Jméno a příjmení]:[Jméno a příjmení]]=A242,historie[[dálka_body_v]:[dálka_body_v]]))
+MAX(IF(historie[[Jméno a příjmení]:[Jméno a příjmení]]=A242,historie[[koule_body_v]:[koule_body_v]]))
+MAX(IF(historie[[Jméno a příjmení]:[Jméno a příjmení]]=A242,historie[[výška_body_v]:[výška_body_v]]))
+MAX(IF(historie[[Jméno a příjmení]:[Jméno a příjmení]]=A242,historie[[400m_body_v]:[400m_body_v]]))
+MAX(IF(historie[[Jméno a příjmení]:[Jméno a příjmení]]=A242,historie[[překážky_body_v]:[překážky_body_v]]))
+MAX(IF(historie[[Jméno a příjmení]:[Jméno a příjmení]]=A242,historie[[disk_body_v]:[disk_body_v]]))
+MAX(IF(historie[[Jméno a příjmení]:[Jméno a příjmení]]=A242,historie[[tyčka_body_v]:[tyčka_body_v]]))
+MAX(IF(historie[[Jméno a příjmení]:[Jméno a příjmení]]=A242,historie[[oštěp_body_v]:[oštěp_body_v]]))
+MAX(IF(historie[[Jméno a příjmení]:[Jméno a příjmení]]=A242,historie[[1500m_body_v]:[1500m_body_v]]))</f>
        <v>2872</v>
      </c>
    </row>
    <row r="243" spans="1:49" x14ac:dyDescent="0.2">
      <c r="A243" s="56" t="s">
        <v>127</v>
      </c>
      <c r="B243" s="56">
        <v>1961</v>
      </c>
      <c r="C243" s="57">
        <v>14.39</v>
      </c>
      <c r="D243" s="58">
        <v>228</v>
      </c>
      <c r="E243" s="59">
        <v>440</v>
      </c>
      <c r="F243" s="58">
        <v>273</v>
      </c>
      <c r="G243" s="57">
        <v>8.23</v>
      </c>
      <c r="H243" s="58">
        <v>380</v>
      </c>
      <c r="I243" s="59">
        <v>125</v>
      </c>
      <c r="J243" s="58">
        <v>218</v>
      </c>
      <c r="K243" s="57">
        <v>70.599999999999994</v>
      </c>
      <c r="L243" s="58">
        <v>123</v>
      </c>
      <c r="M243" s="57"/>
      <c r="N243" s="58">
        <v>0</v>
      </c>
      <c r="O243" s="57">
        <v>20.5</v>
      </c>
      <c r="P243" s="58">
        <v>281</v>
      </c>
      <c r="Q243" s="59">
        <v>150</v>
      </c>
      <c r="R243" s="58">
        <v>54</v>
      </c>
      <c r="S243" s="57">
        <v>26.81</v>
      </c>
      <c r="T243" s="58">
        <v>254</v>
      </c>
      <c r="U243" s="60">
        <v>4.2245370370370371E-3</v>
      </c>
      <c r="V243" s="58">
        <v>243</v>
      </c>
      <c r="W243" s="58">
        <v>2054</v>
      </c>
      <c r="X243" s="83">
        <v>2002</v>
      </c>
      <c r="Y243" s="77">
        <f>IF(historie[[#This Row],[Ročník]]&lt;&gt;0,historie[[#This Row],[Rok]]-historie[[#This Row],[Ročník]],"")</f>
        <v>41</v>
      </c>
      <c r="Z243" s="80">
        <f>IF(AND(historie[[#This Row],[Ročník]]&lt;&gt;"",FLOOR(historie[[#This Row],[Rok]]-historie[[#This Row],[Ročník]],5)&gt;=35),FLOOR(historie[[#This Row],[Rok]]-historie[[#This Row],[Ročník]],5),0)</f>
        <v>40</v>
      </c>
      <c r="AA243" s="61">
        <f>IF(OR(historie[[#This Row],[100m]]&gt;b_1_m-k_1_m*měření,historie[[#This Row],[100m]]=""),0,ROUNDDOWN(a_1_m*(b_1_m-k_1_m*měření-historie[[#This Row],[100m]])^c_1_m,0))</f>
        <v>229</v>
      </c>
      <c r="AB243" s="61">
        <f>IF(OR(historie[[#This Row],[Dálka]]&lt;b_2_m,historie[[#This Row],[Dálka]]=""),0,ROUNDDOWN(a_2_m*(historie[[#This Row],[Dálka]]-b_2_m)^c_2_m,0))</f>
        <v>273</v>
      </c>
      <c r="AC243" s="61">
        <f>IF(OR(historie[[#This Row],[Koule]]&lt;b_3_m,historie[[#This Row],[Koule]]=""),0,ROUNDDOWN(a_3_m*(historie[[#This Row],[Koule]]-b_3_m)^c_3_m,0))</f>
        <v>380</v>
      </c>
      <c r="AD243" s="61">
        <f>IF(OR(historie[[#This Row],[Výška]]&lt;b_4_m,historie[[#This Row],[Výška]]=""),0,ROUNDDOWN(a_4_m*(historie[[#This Row],[Výška]]-b_4_m)^c_4_m,0))</f>
        <v>218</v>
      </c>
      <c r="AE243" s="61">
        <f>IF(OR(historie[[#This Row],[400m]]&gt;b_5_m-k_5_m*měření,historie[[#This Row],[400m]]=""),0,ROUNDDOWN(a_5_m*(b_5_m-k_5_m*měření-historie[[#This Row],[400m]])^c_5_m,0))</f>
        <v>123</v>
      </c>
      <c r="AF243" s="61">
        <f>IF(OR(historie[[#This Row],[Překážky]]&gt;b_6_m-k_6_m*měření,historie[[#This Row],[Překážky]]=""),0,ROUNDDOWN(a_6_m*(b_6_m-k_6_m*měření-historie[[#This Row],[Překážky]])^c_6_m,0))</f>
        <v>0</v>
      </c>
      <c r="AG243" s="61">
        <f>IF(OR(historie[[#This Row],[Disk]]&lt;b_7_m,historie[[#This Row],[Disk]]=""),0,ROUNDDOWN(a_7_m*(historie[[#This Row],[Disk]]-b_7_m)^c_7_m,0))</f>
        <v>281</v>
      </c>
      <c r="AH243" s="61">
        <f>IF(OR(historie[[#This Row],[Tyčka]]&lt;b_8_m,historie[[#This Row],[Tyčka]]=""),0,ROUNDDOWN(a_8_m*(historie[[#This Row],[Tyčka]]-b_8_m)^c_8_m,0))</f>
        <v>54</v>
      </c>
      <c r="AI243" s="61">
        <f>IF(OR(historie[[#This Row],[Oštěp]]&lt;b_9_m,historie[[#This Row],[Oštěp]]=""),0,ROUNDDOWN(a_9_m*(historie[[#This Row],[Oštěp]]-b_9_m)^c_9_m,0))</f>
        <v>255</v>
      </c>
      <c r="AJ243" s="61">
        <f>IF(OR(historie[[#This Row],[1500m]]*24*60*60&gt;b_10_m,historie[[#This Row],[1500m]]=""),0,ROUNDDOWN(a_10_m*(b_10_m-historie[[#This Row],[1500m]]*24*60*60)^c_10_m,0))</f>
        <v>244</v>
      </c>
      <c r="AK24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2057</v>
      </c>
      <c r="AL24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308</v>
      </c>
      <c r="AM243" s="61">
        <f>IF(OR(historie[[#This Row],[Dálka]]&lt;b_2_m,historie[[#This Row],[Dálka]]=""),0,ROUNDDOWN(a_2_m*(ROUND(historie[[#This Row],[Dálka]]*VLOOKUP(historie[[#This Row],[Veteran]],Veteran,3,FALSE),0)-b_2_m)^c_2_m,0))</f>
        <v>345</v>
      </c>
      <c r="AN243" s="61">
        <f>IF(OR(historie[[#This Row],[Koule]]&lt;b_3_m,historie[[#This Row],[Koule]]=""),0,ROUNDDOWN(a_3_m*(FLOOR(historie[[#This Row],[Koule]]*VLOOKUP(historie[[#This Row],[Veteran]],Veteran,4,FALSE),0.01)-b_3_m)^c_3_m,0))</f>
        <v>435</v>
      </c>
      <c r="AO243" s="61">
        <f>IF(OR(historie[[#This Row],[Výška]]&lt;b_4_m,historie[[#This Row],[Výška]]=""),0,ROUNDDOWN(a_4_m*(ROUND(historie[[#This Row],[Výška]]*VLOOKUP(historie[[#This Row],[Veteran]],Veteran,5,FALSE),0)-b_4_m)^c_4_m,0))</f>
        <v>257</v>
      </c>
      <c r="AP24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227</v>
      </c>
      <c r="AQ24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43" s="61">
        <f>IF(OR(historie[[#This Row],[Disk]]&lt;b_7_m,historie[[#This Row],[Disk]]=""),0,ROUNDDOWN(a_7_m*(FLOOR(historie[[#This Row],[Disk]]*VLOOKUP(historie[[#This Row],[Veteran]],Veteran,8,FALSE),0.01)-b_7_m)^c_7_m,0))</f>
        <v>321</v>
      </c>
      <c r="AS243" s="61">
        <f>IF(OR(historie[[#This Row],[Tyčka]]&lt;b_8_m,historie[[#This Row],[Tyčka]]=""),0,ROUNDDOWN(a_8_m*(ROUND(historie[[#This Row],[Tyčka]]*VLOOKUP(historie[[#This Row],[Veteran]],Veteran,9,FALSE),0)-b_8_m)^c_8_m,0))</f>
        <v>73</v>
      </c>
      <c r="AT243" s="61">
        <f>IF(OR(historie[[#This Row],[Oštěp]]&lt;b_9_m,historie[[#This Row],[Oštěp]]=""),0,ROUNDDOWN(a_9_m*(FLOOR(historie[[#This Row],[Oštěp]]*VLOOKUP(historie[[#This Row],[Veteran]],Veteran,10,FALSE),0.01)-b_9_m)^c_9_m,0))</f>
        <v>287</v>
      </c>
      <c r="AU243" s="61">
        <f>IF(OR(historie[[#This Row],[1500m]]*24*60*60&gt;b_10_m,historie[[#This Row],[1500m]]=""),0,ROUNDDOWN(a_10_m*(b_10_m-historie[[#This Row],[1500m]]*VLOOKUP(historie[[#This Row],[Veteran]],Veteran,11,FALSE)*24*60*60)^c_10_m,0))</f>
        <v>318</v>
      </c>
      <c r="AV243" s="80">
        <f t="shared" si="3"/>
        <v>2571</v>
      </c>
      <c r="AW243" s="62">
        <f t="array" ref="AW243">MAX(IF(historie[[Jméno a příjmení]:[Jméno a příjmení]]=A243,historie[[100m_body_v]:[100m_body_v]]))
+MAX(IF(historie[[Jméno a příjmení]:[Jméno a příjmení]]=A243,historie[[dálka_body_v]:[dálka_body_v]]))
+MAX(IF(historie[[Jméno a příjmení]:[Jméno a příjmení]]=A243,historie[[koule_body_v]:[koule_body_v]]))
+MAX(IF(historie[[Jméno a příjmení]:[Jméno a příjmení]]=A243,historie[[výška_body_v]:[výška_body_v]]))
+MAX(IF(historie[[Jméno a příjmení]:[Jméno a příjmení]]=A243,historie[[400m_body_v]:[400m_body_v]]))
+MAX(IF(historie[[Jméno a příjmení]:[Jméno a příjmení]]=A243,historie[[překážky_body_v]:[překážky_body_v]]))
+MAX(IF(historie[[Jméno a příjmení]:[Jméno a příjmení]]=A243,historie[[disk_body_v]:[disk_body_v]]))
+MAX(IF(historie[[Jméno a příjmení]:[Jméno a příjmení]]=A243,historie[[tyčka_body_v]:[tyčka_body_v]]))
+MAX(IF(historie[[Jméno a příjmení]:[Jméno a příjmení]]=A243,historie[[oštěp_body_v]:[oštěp_body_v]]))
+MAX(IF(historie[[Jméno a příjmení]:[Jméno a příjmení]]=A243,historie[[1500m_body_v]:[1500m_body_v]]))</f>
        <v>2872</v>
      </c>
    </row>
    <row r="244" spans="1:49" x14ac:dyDescent="0.2">
      <c r="A244" s="56" t="s">
        <v>127</v>
      </c>
      <c r="B244" s="56">
        <v>1961</v>
      </c>
      <c r="C244" s="57">
        <v>14.3</v>
      </c>
      <c r="D244" s="58">
        <v>240</v>
      </c>
      <c r="E244" s="59">
        <v>423</v>
      </c>
      <c r="F244" s="58">
        <v>244</v>
      </c>
      <c r="G244" s="57">
        <v>8.2200000000000006</v>
      </c>
      <c r="H244" s="58">
        <v>379</v>
      </c>
      <c r="I244" s="59">
        <v>130</v>
      </c>
      <c r="J244" s="58">
        <v>250</v>
      </c>
      <c r="K244" s="57">
        <v>72.5</v>
      </c>
      <c r="L244" s="58">
        <v>88</v>
      </c>
      <c r="M244" s="57"/>
      <c r="N244" s="58">
        <v>0</v>
      </c>
      <c r="O244" s="57">
        <v>21.18</v>
      </c>
      <c r="P244" s="58">
        <v>294</v>
      </c>
      <c r="Q244" s="59"/>
      <c r="R244" s="58">
        <v>0</v>
      </c>
      <c r="S244" s="57">
        <v>27.17</v>
      </c>
      <c r="T244" s="58">
        <v>259</v>
      </c>
      <c r="U244" s="60">
        <v>4.0972222222222226E-3</v>
      </c>
      <c r="V244" s="58">
        <v>289</v>
      </c>
      <c r="W244" s="58">
        <v>2043</v>
      </c>
      <c r="X244" s="83">
        <v>2001</v>
      </c>
      <c r="Y244" s="77">
        <f>IF(historie[[#This Row],[Ročník]]&lt;&gt;0,historie[[#This Row],[Rok]]-historie[[#This Row],[Ročník]],"")</f>
        <v>40</v>
      </c>
      <c r="Z244" s="80">
        <f>IF(AND(historie[[#This Row],[Ročník]]&lt;&gt;"",FLOOR(historie[[#This Row],[Rok]]-historie[[#This Row],[Ročník]],5)&gt;=35),FLOOR(historie[[#This Row],[Rok]]-historie[[#This Row],[Ročník]],5),0)</f>
        <v>40</v>
      </c>
      <c r="AA244" s="61">
        <f>IF(OR(historie[[#This Row],[100m]]&gt;b_1_m-k_1_m*měření,historie[[#This Row],[100m]]=""),0,ROUNDDOWN(a_1_m*(b_1_m-k_1_m*měření-historie[[#This Row],[100m]])^c_1_m,0))</f>
        <v>240</v>
      </c>
      <c r="AB244" s="61">
        <f>IF(OR(historie[[#This Row],[Dálka]]&lt;b_2_m,historie[[#This Row],[Dálka]]=""),0,ROUNDDOWN(a_2_m*(historie[[#This Row],[Dálka]]-b_2_m)^c_2_m,0))</f>
        <v>244</v>
      </c>
      <c r="AC244" s="61">
        <f>IF(OR(historie[[#This Row],[Koule]]&lt;b_3_m,historie[[#This Row],[Koule]]=""),0,ROUNDDOWN(a_3_m*(historie[[#This Row],[Koule]]-b_3_m)^c_3_m,0))</f>
        <v>379</v>
      </c>
      <c r="AD244" s="61">
        <f>IF(OR(historie[[#This Row],[Výška]]&lt;b_4_m,historie[[#This Row],[Výška]]=""),0,ROUNDDOWN(a_4_m*(historie[[#This Row],[Výška]]-b_4_m)^c_4_m,0))</f>
        <v>250</v>
      </c>
      <c r="AE244" s="61">
        <f>IF(OR(historie[[#This Row],[400m]]&gt;b_5_m-k_5_m*měření,historie[[#This Row],[400m]]=""),0,ROUNDDOWN(a_5_m*(b_5_m-k_5_m*měření-historie[[#This Row],[400m]])^c_5_m,0))</f>
        <v>88</v>
      </c>
      <c r="AF244" s="61">
        <f>IF(OR(historie[[#This Row],[Překážky]]&gt;b_6_m-k_6_m*měření,historie[[#This Row],[Překážky]]=""),0,ROUNDDOWN(a_6_m*(b_6_m-k_6_m*měření-historie[[#This Row],[Překážky]])^c_6_m,0))</f>
        <v>0</v>
      </c>
      <c r="AG244" s="61">
        <f>IF(OR(historie[[#This Row],[Disk]]&lt;b_7_m,historie[[#This Row],[Disk]]=""),0,ROUNDDOWN(a_7_m*(historie[[#This Row],[Disk]]-b_7_m)^c_7_m,0))</f>
        <v>294</v>
      </c>
      <c r="AH244" s="61">
        <f>IF(OR(historie[[#This Row],[Tyčka]]&lt;b_8_m,historie[[#This Row],[Tyčka]]=""),0,ROUNDDOWN(a_8_m*(historie[[#This Row],[Tyčka]]-b_8_m)^c_8_m,0))</f>
        <v>0</v>
      </c>
      <c r="AI244" s="61">
        <f>IF(OR(historie[[#This Row],[Oštěp]]&lt;b_9_m,historie[[#This Row],[Oštěp]]=""),0,ROUNDDOWN(a_9_m*(historie[[#This Row],[Oštěp]]-b_9_m)^c_9_m,0))</f>
        <v>260</v>
      </c>
      <c r="AJ244" s="61">
        <f>IF(OR(historie[[#This Row],[1500m]]*24*60*60&gt;b_10_m,historie[[#This Row],[1500m]]=""),0,ROUNDDOWN(a_10_m*(b_10_m-historie[[#This Row],[1500m]]*24*60*60)^c_10_m,0))</f>
        <v>289</v>
      </c>
      <c r="AK24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2044</v>
      </c>
      <c r="AL24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321</v>
      </c>
      <c r="AM244" s="61">
        <f>IF(OR(historie[[#This Row],[Dálka]]&lt;b_2_m,historie[[#This Row],[Dálka]]=""),0,ROUNDDOWN(a_2_m*(ROUND(historie[[#This Row],[Dálka]]*VLOOKUP(historie[[#This Row],[Veteran]],Veteran,3,FALSE),0)-b_2_m)^c_2_m,0))</f>
        <v>310</v>
      </c>
      <c r="AN244" s="61">
        <f>IF(OR(historie[[#This Row],[Koule]]&lt;b_3_m,historie[[#This Row],[Koule]]=""),0,ROUNDDOWN(a_3_m*(FLOOR(historie[[#This Row],[Koule]]*VLOOKUP(historie[[#This Row],[Veteran]],Veteran,4,FALSE),0.01)-b_3_m)^c_3_m,0))</f>
        <v>435</v>
      </c>
      <c r="AO244" s="61">
        <f>IF(OR(historie[[#This Row],[Výška]]&lt;b_4_m,historie[[#This Row],[Výška]]=""),0,ROUNDDOWN(a_4_m*(ROUND(historie[[#This Row],[Výška]]*VLOOKUP(historie[[#This Row],[Veteran]],Veteran,5,FALSE),0)-b_4_m)^c_4_m,0))</f>
        <v>290</v>
      </c>
      <c r="AP24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183</v>
      </c>
      <c r="AQ24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44" s="61">
        <f>IF(OR(historie[[#This Row],[Disk]]&lt;b_7_m,historie[[#This Row],[Disk]]=""),0,ROUNDDOWN(a_7_m*(FLOOR(historie[[#This Row],[Disk]]*VLOOKUP(historie[[#This Row],[Veteran]],Veteran,8,FALSE),0.01)-b_7_m)^c_7_m,0))</f>
        <v>335</v>
      </c>
      <c r="AS244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44" s="61">
        <f>IF(OR(historie[[#This Row],[Oštěp]]&lt;b_9_m,historie[[#This Row],[Oštěp]]=""),0,ROUNDDOWN(a_9_m*(FLOOR(historie[[#This Row],[Oštěp]]*VLOOKUP(historie[[#This Row],[Veteran]],Veteran,10,FALSE),0.01)-b_9_m)^c_9_m,0))</f>
        <v>292</v>
      </c>
      <c r="AU244" s="61">
        <f>IF(OR(historie[[#This Row],[1500m]]*24*60*60&gt;b_10_m,historie[[#This Row],[1500m]]=""),0,ROUNDDOWN(a_10_m*(b_10_m-historie[[#This Row],[1500m]]*VLOOKUP(historie[[#This Row],[Veteran]],Veteran,11,FALSE)*24*60*60)^c_10_m,0))</f>
        <v>366</v>
      </c>
      <c r="AV244" s="80">
        <f t="shared" si="3"/>
        <v>2532</v>
      </c>
      <c r="AW244" s="62">
        <f t="array" ref="AW244">MAX(IF(historie[[Jméno a příjmení]:[Jméno a příjmení]]=A244,historie[[100m_body_v]:[100m_body_v]]))
+MAX(IF(historie[[Jméno a příjmení]:[Jméno a příjmení]]=A244,historie[[dálka_body_v]:[dálka_body_v]]))
+MAX(IF(historie[[Jméno a příjmení]:[Jméno a příjmení]]=A244,historie[[koule_body_v]:[koule_body_v]]))
+MAX(IF(historie[[Jméno a příjmení]:[Jméno a příjmení]]=A244,historie[[výška_body_v]:[výška_body_v]]))
+MAX(IF(historie[[Jméno a příjmení]:[Jméno a příjmení]]=A244,historie[[400m_body_v]:[400m_body_v]]))
+MAX(IF(historie[[Jméno a příjmení]:[Jméno a příjmení]]=A244,historie[[překážky_body_v]:[překážky_body_v]]))
+MAX(IF(historie[[Jméno a příjmení]:[Jméno a příjmení]]=A244,historie[[disk_body_v]:[disk_body_v]]))
+MAX(IF(historie[[Jméno a příjmení]:[Jméno a příjmení]]=A244,historie[[tyčka_body_v]:[tyčka_body_v]]))
+MAX(IF(historie[[Jméno a příjmení]:[Jméno a příjmení]]=A244,historie[[oštěp_body_v]:[oštěp_body_v]]))
+MAX(IF(historie[[Jméno a příjmení]:[Jméno a příjmení]]=A244,historie[[1500m_body_v]:[1500m_body_v]]))</f>
        <v>2872</v>
      </c>
    </row>
    <row r="245" spans="1:49" x14ac:dyDescent="0.2">
      <c r="A245" s="56" t="s">
        <v>127</v>
      </c>
      <c r="B245" s="56">
        <v>1961</v>
      </c>
      <c r="C245" s="57">
        <v>13.9</v>
      </c>
      <c r="D245" s="58">
        <v>293</v>
      </c>
      <c r="E245" s="59">
        <v>446</v>
      </c>
      <c r="F245" s="58">
        <v>283</v>
      </c>
      <c r="G245" s="57">
        <v>8.4700000000000006</v>
      </c>
      <c r="H245" s="58">
        <v>394</v>
      </c>
      <c r="I245" s="59">
        <v>130</v>
      </c>
      <c r="J245" s="58">
        <v>250</v>
      </c>
      <c r="K245" s="57">
        <v>66.7</v>
      </c>
      <c r="L245" s="58">
        <v>210</v>
      </c>
      <c r="M245" s="57"/>
      <c r="N245" s="58">
        <v>0</v>
      </c>
      <c r="O245" s="57">
        <v>22.29</v>
      </c>
      <c r="P245" s="58">
        <v>315</v>
      </c>
      <c r="Q245" s="59">
        <v>160</v>
      </c>
      <c r="R245" s="58">
        <v>70</v>
      </c>
      <c r="S245" s="57">
        <v>25.8</v>
      </c>
      <c r="T245" s="58">
        <v>241</v>
      </c>
      <c r="U245" s="60">
        <v>3.9814814814814817E-3</v>
      </c>
      <c r="V245" s="58">
        <v>334</v>
      </c>
      <c r="W245" s="58">
        <v>2390</v>
      </c>
      <c r="X245" s="83">
        <v>2000</v>
      </c>
      <c r="Y245" s="77">
        <f>IF(historie[[#This Row],[Ročník]]&lt;&gt;0,historie[[#This Row],[Rok]]-historie[[#This Row],[Ročník]],"")</f>
        <v>39</v>
      </c>
      <c r="Z245" s="80">
        <f>IF(AND(historie[[#This Row],[Ročník]]&lt;&gt;"",FLOOR(historie[[#This Row],[Rok]]-historie[[#This Row],[Ročník]],5)&gt;=35),FLOOR(historie[[#This Row],[Rok]]-historie[[#This Row],[Ročník]],5),0)</f>
        <v>35</v>
      </c>
      <c r="AA245" s="61">
        <f>IF(OR(historie[[#This Row],[100m]]&gt;b_1_m-k_1_m*měření,historie[[#This Row],[100m]]=""),0,ROUNDDOWN(a_1_m*(b_1_m-k_1_m*měření-historie[[#This Row],[100m]])^c_1_m,0))</f>
        <v>293</v>
      </c>
      <c r="AB245" s="61">
        <f>IF(OR(historie[[#This Row],[Dálka]]&lt;b_2_m,historie[[#This Row],[Dálka]]=""),0,ROUNDDOWN(a_2_m*(historie[[#This Row],[Dálka]]-b_2_m)^c_2_m,0))</f>
        <v>283</v>
      </c>
      <c r="AC245" s="61">
        <f>IF(OR(historie[[#This Row],[Koule]]&lt;b_3_m,historie[[#This Row],[Koule]]=""),0,ROUNDDOWN(a_3_m*(historie[[#This Row],[Koule]]-b_3_m)^c_3_m,0))</f>
        <v>394</v>
      </c>
      <c r="AD245" s="61">
        <f>IF(OR(historie[[#This Row],[Výška]]&lt;b_4_m,historie[[#This Row],[Výška]]=""),0,ROUNDDOWN(a_4_m*(historie[[#This Row],[Výška]]-b_4_m)^c_4_m,0))</f>
        <v>250</v>
      </c>
      <c r="AE245" s="61">
        <f>IF(OR(historie[[#This Row],[400m]]&gt;b_5_m-k_5_m*měření,historie[[#This Row],[400m]]=""),0,ROUNDDOWN(a_5_m*(b_5_m-k_5_m*měření-historie[[#This Row],[400m]])^c_5_m,0))</f>
        <v>210</v>
      </c>
      <c r="AF245" s="61">
        <f>IF(OR(historie[[#This Row],[Překážky]]&gt;b_6_m-k_6_m*měření,historie[[#This Row],[Překážky]]=""),0,ROUNDDOWN(a_6_m*(b_6_m-k_6_m*měření-historie[[#This Row],[Překážky]])^c_6_m,0))</f>
        <v>0</v>
      </c>
      <c r="AG245" s="61">
        <f>IF(OR(historie[[#This Row],[Disk]]&lt;b_7_m,historie[[#This Row],[Disk]]=""),0,ROUNDDOWN(a_7_m*(historie[[#This Row],[Disk]]-b_7_m)^c_7_m,0))</f>
        <v>315</v>
      </c>
      <c r="AH245" s="61">
        <f>IF(OR(historie[[#This Row],[Tyčka]]&lt;b_8_m,historie[[#This Row],[Tyčka]]=""),0,ROUNDDOWN(a_8_m*(historie[[#This Row],[Tyčka]]-b_8_m)^c_8_m,0))</f>
        <v>70</v>
      </c>
      <c r="AI245" s="61">
        <f>IF(OR(historie[[#This Row],[Oštěp]]&lt;b_9_m,historie[[#This Row],[Oštěp]]=""),0,ROUNDDOWN(a_9_m*(historie[[#This Row],[Oštěp]]-b_9_m)^c_9_m,0))</f>
        <v>241</v>
      </c>
      <c r="AJ245" s="61">
        <f>IF(OR(historie[[#This Row],[1500m]]*24*60*60&gt;b_10_m,historie[[#This Row],[1500m]]=""),0,ROUNDDOWN(a_10_m*(b_10_m-historie[[#This Row],[1500m]]*24*60*60)^c_10_m,0))</f>
        <v>333</v>
      </c>
      <c r="AK24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2389</v>
      </c>
      <c r="AL24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318</v>
      </c>
      <c r="AM245" s="61">
        <f>IF(OR(historie[[#This Row],[Dálka]]&lt;b_2_m,historie[[#This Row],[Dálka]]=""),0,ROUNDDOWN(a_2_m*(ROUND(historie[[#This Row],[Dálka]]*VLOOKUP(historie[[#This Row],[Veteran]],Veteran,3,FALSE),0)-b_2_m)^c_2_m,0))</f>
        <v>308</v>
      </c>
      <c r="AN245" s="61">
        <f>IF(OR(historie[[#This Row],[Koule]]&lt;b_3_m,historie[[#This Row],[Koule]]=""),0,ROUNDDOWN(a_3_m*(FLOOR(historie[[#This Row],[Koule]]*VLOOKUP(historie[[#This Row],[Veteran]],Veteran,4,FALSE),0.01)-b_3_m)^c_3_m,0))</f>
        <v>413</v>
      </c>
      <c r="AO245" s="61">
        <f>IF(OR(historie[[#This Row],[Výška]]&lt;b_4_m,historie[[#This Row],[Výška]]=""),0,ROUNDDOWN(a_4_m*(ROUND(historie[[#This Row],[Výška]]*VLOOKUP(historie[[#This Row],[Veteran]],Veteran,5,FALSE),0)-b_4_m)^c_4_m,0))</f>
        <v>270</v>
      </c>
      <c r="AP24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272</v>
      </c>
      <c r="AQ24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45" s="61">
        <f>IF(OR(historie[[#This Row],[Disk]]&lt;b_7_m,historie[[#This Row],[Disk]]=""),0,ROUNDDOWN(a_7_m*(FLOOR(historie[[#This Row],[Disk]]*VLOOKUP(historie[[#This Row],[Veteran]],Veteran,8,FALSE),0.01)-b_7_m)^c_7_m,0))</f>
        <v>321</v>
      </c>
      <c r="AS245" s="61">
        <f>IF(OR(historie[[#This Row],[Tyčka]]&lt;b_8_m,historie[[#This Row],[Tyčka]]=""),0,ROUNDDOWN(a_8_m*(ROUND(historie[[#This Row],[Tyčka]]*VLOOKUP(historie[[#This Row],[Veteran]],Veteran,9,FALSE),0)-b_8_m)^c_8_m,0))</f>
        <v>75</v>
      </c>
      <c r="AT245" s="61">
        <f>IF(OR(historie[[#This Row],[Oštěp]]&lt;b_9_m,historie[[#This Row],[Oštěp]]=""),0,ROUNDDOWN(a_9_m*(FLOOR(historie[[#This Row],[Oštěp]]*VLOOKUP(historie[[#This Row],[Veteran]],Veteran,10,FALSE),0.01)-b_9_m)^c_9_m,0))</f>
        <v>245</v>
      </c>
      <c r="AU245" s="61">
        <f>IF(OR(historie[[#This Row],[1500m]]*24*60*60&gt;b_10_m,historie[[#This Row],[1500m]]=""),0,ROUNDDOWN(a_10_m*(b_10_m-historie[[#This Row],[1500m]]*VLOOKUP(historie[[#This Row],[Veteran]],Veteran,11,FALSE)*24*60*60)^c_10_m,0))</f>
        <v>347</v>
      </c>
      <c r="AV245" s="80">
        <f t="shared" si="3"/>
        <v>2569</v>
      </c>
      <c r="AW245" s="62">
        <f t="array" ref="AW245">MAX(IF(historie[[Jméno a příjmení]:[Jméno a příjmení]]=A245,historie[[100m_body_v]:[100m_body_v]]))
+MAX(IF(historie[[Jméno a příjmení]:[Jméno a příjmení]]=A245,historie[[dálka_body_v]:[dálka_body_v]]))
+MAX(IF(historie[[Jméno a příjmení]:[Jméno a příjmení]]=A245,historie[[koule_body_v]:[koule_body_v]]))
+MAX(IF(historie[[Jméno a příjmení]:[Jméno a příjmení]]=A245,historie[[výška_body_v]:[výška_body_v]]))
+MAX(IF(historie[[Jméno a příjmení]:[Jméno a příjmení]]=A245,historie[[400m_body_v]:[400m_body_v]]))
+MAX(IF(historie[[Jméno a příjmení]:[Jméno a příjmení]]=A245,historie[[překážky_body_v]:[překážky_body_v]]))
+MAX(IF(historie[[Jméno a příjmení]:[Jméno a příjmení]]=A245,historie[[disk_body_v]:[disk_body_v]]))
+MAX(IF(historie[[Jméno a příjmení]:[Jméno a příjmení]]=A245,historie[[tyčka_body_v]:[tyčka_body_v]]))
+MAX(IF(historie[[Jméno a příjmení]:[Jméno a příjmení]]=A245,historie[[oštěp_body_v]:[oštěp_body_v]]))
+MAX(IF(historie[[Jméno a příjmení]:[Jméno a příjmení]]=A245,historie[[1500m_body_v]:[1500m_body_v]]))</f>
        <v>2872</v>
      </c>
    </row>
    <row r="246" spans="1:49" x14ac:dyDescent="0.2">
      <c r="A246" s="56" t="s">
        <v>127</v>
      </c>
      <c r="B246" s="56">
        <v>1961</v>
      </c>
      <c r="C246" s="57">
        <v>14.18</v>
      </c>
      <c r="D246" s="58">
        <v>287</v>
      </c>
      <c r="E246" s="59">
        <v>443</v>
      </c>
      <c r="F246" s="58">
        <v>278</v>
      </c>
      <c r="G246" s="57">
        <v>8.3000000000000007</v>
      </c>
      <c r="H246" s="58">
        <v>384</v>
      </c>
      <c r="I246" s="59">
        <v>125</v>
      </c>
      <c r="J246" s="58">
        <v>218</v>
      </c>
      <c r="K246" s="57">
        <v>66.599999999999994</v>
      </c>
      <c r="L246" s="58">
        <v>217</v>
      </c>
      <c r="M246" s="57"/>
      <c r="N246" s="58">
        <v>0</v>
      </c>
      <c r="O246" s="57">
        <v>23.07</v>
      </c>
      <c r="P246" s="58">
        <v>330</v>
      </c>
      <c r="Q246" s="59">
        <v>175</v>
      </c>
      <c r="R246" s="58">
        <v>95</v>
      </c>
      <c r="S246" s="57">
        <v>26.07</v>
      </c>
      <c r="T246" s="58">
        <v>245</v>
      </c>
      <c r="U246" s="60">
        <v>4.1203703703703706E-3</v>
      </c>
      <c r="V246" s="58">
        <v>281</v>
      </c>
      <c r="W246" s="58">
        <v>2335</v>
      </c>
      <c r="X246" s="83">
        <v>1999</v>
      </c>
      <c r="Y246" s="77">
        <f>IF(historie[[#This Row],[Ročník]]&lt;&gt;0,historie[[#This Row],[Rok]]-historie[[#This Row],[Ročník]],"")</f>
        <v>38</v>
      </c>
      <c r="Z246" s="80">
        <f>IF(AND(historie[[#This Row],[Ročník]]&lt;&gt;"",FLOOR(historie[[#This Row],[Rok]]-historie[[#This Row],[Ročník]],5)&gt;=35),FLOOR(historie[[#This Row],[Rok]]-historie[[#This Row],[Ročník]],5),0)</f>
        <v>35</v>
      </c>
      <c r="AA246" s="61">
        <f>IF(OR(historie[[#This Row],[100m]]&gt;b_1_m-k_1_m*měření,historie[[#This Row],[100m]]=""),0,ROUNDDOWN(a_1_m*(b_1_m-k_1_m*měření-historie[[#This Row],[100m]])^c_1_m,0))</f>
        <v>255</v>
      </c>
      <c r="AB246" s="61">
        <f>IF(OR(historie[[#This Row],[Dálka]]&lt;b_2_m,historie[[#This Row],[Dálka]]=""),0,ROUNDDOWN(a_2_m*(historie[[#This Row],[Dálka]]-b_2_m)^c_2_m,0))</f>
        <v>278</v>
      </c>
      <c r="AC246" s="61">
        <f>IF(OR(historie[[#This Row],[Koule]]&lt;b_3_m,historie[[#This Row],[Koule]]=""),0,ROUNDDOWN(a_3_m*(historie[[#This Row],[Koule]]-b_3_m)^c_3_m,0))</f>
        <v>384</v>
      </c>
      <c r="AD246" s="61">
        <f>IF(OR(historie[[#This Row],[Výška]]&lt;b_4_m,historie[[#This Row],[Výška]]=""),0,ROUNDDOWN(a_4_m*(historie[[#This Row],[Výška]]-b_4_m)^c_4_m,0))</f>
        <v>218</v>
      </c>
      <c r="AE246" s="61">
        <f>IF(OR(historie[[#This Row],[400m]]&gt;b_5_m-k_5_m*měření,historie[[#This Row],[400m]]=""),0,ROUNDDOWN(a_5_m*(b_5_m-k_5_m*měření-historie[[#This Row],[400m]])^c_5_m,0))</f>
        <v>213</v>
      </c>
      <c r="AF246" s="61">
        <f>IF(OR(historie[[#This Row],[Překážky]]&gt;b_6_m-k_6_m*měření,historie[[#This Row],[Překážky]]=""),0,ROUNDDOWN(a_6_m*(b_6_m-k_6_m*měření-historie[[#This Row],[Překážky]])^c_6_m,0))</f>
        <v>0</v>
      </c>
      <c r="AG246" s="61">
        <f>IF(OR(historie[[#This Row],[Disk]]&lt;b_7_m,historie[[#This Row],[Disk]]=""),0,ROUNDDOWN(a_7_m*(historie[[#This Row],[Disk]]-b_7_m)^c_7_m,0))</f>
        <v>330</v>
      </c>
      <c r="AH246" s="61">
        <f>IF(OR(historie[[#This Row],[Tyčka]]&lt;b_8_m,historie[[#This Row],[Tyčka]]=""),0,ROUNDDOWN(a_8_m*(historie[[#This Row],[Tyčka]]-b_8_m)^c_8_m,0))</f>
        <v>95</v>
      </c>
      <c r="AI246" s="61">
        <f>IF(OR(historie[[#This Row],[Oštěp]]&lt;b_9_m,historie[[#This Row],[Oštěp]]=""),0,ROUNDDOWN(a_9_m*(historie[[#This Row],[Oštěp]]-b_9_m)^c_9_m,0))</f>
        <v>244</v>
      </c>
      <c r="AJ246" s="61">
        <f>IF(OR(historie[[#This Row],[1500m]]*24*60*60&gt;b_10_m,historie[[#This Row],[1500m]]=""),0,ROUNDDOWN(a_10_m*(b_10_m-historie[[#This Row],[1500m]]*24*60*60)^c_10_m,0))</f>
        <v>281</v>
      </c>
      <c r="AK24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2298</v>
      </c>
      <c r="AL24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279</v>
      </c>
      <c r="AM246" s="61">
        <f>IF(OR(historie[[#This Row],[Dálka]]&lt;b_2_m,historie[[#This Row],[Dálka]]=""),0,ROUNDDOWN(a_2_m*(ROUND(historie[[#This Row],[Dálka]]*VLOOKUP(historie[[#This Row],[Veteran]],Veteran,3,FALSE),0)-b_2_m)^c_2_m,0))</f>
        <v>303</v>
      </c>
      <c r="AN246" s="61">
        <f>IF(OR(historie[[#This Row],[Koule]]&lt;b_3_m,historie[[#This Row],[Koule]]=""),0,ROUNDDOWN(a_3_m*(FLOOR(historie[[#This Row],[Koule]]*VLOOKUP(historie[[#This Row],[Veteran]],Veteran,4,FALSE),0.01)-b_3_m)^c_3_m,0))</f>
        <v>402</v>
      </c>
      <c r="AO246" s="61">
        <f>IF(OR(historie[[#This Row],[Výška]]&lt;b_4_m,historie[[#This Row],[Výška]]=""),0,ROUNDDOWN(a_4_m*(ROUND(historie[[#This Row],[Výška]]*VLOOKUP(historie[[#This Row],[Veteran]],Veteran,5,FALSE),0)-b_4_m)^c_4_m,0))</f>
        <v>237</v>
      </c>
      <c r="AP24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275</v>
      </c>
      <c r="AQ24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46" s="61">
        <f>IF(OR(historie[[#This Row],[Disk]]&lt;b_7_m,historie[[#This Row],[Disk]]=""),0,ROUNDDOWN(a_7_m*(FLOOR(historie[[#This Row],[Disk]]*VLOOKUP(historie[[#This Row],[Veteran]],Veteran,8,FALSE),0.01)-b_7_m)^c_7_m,0))</f>
        <v>336</v>
      </c>
      <c r="AS246" s="61">
        <f>IF(OR(historie[[#This Row],[Tyčka]]&lt;b_8_m,historie[[#This Row],[Tyčka]]=""),0,ROUNDDOWN(a_8_m*(ROUND(historie[[#This Row],[Tyčka]]*VLOOKUP(historie[[#This Row],[Veteran]],Veteran,9,FALSE),0)-b_8_m)^c_8_m,0))</f>
        <v>100</v>
      </c>
      <c r="AT246" s="61">
        <f>IF(OR(historie[[#This Row],[Oštěp]]&lt;b_9_m,historie[[#This Row],[Oštěp]]=""),0,ROUNDDOWN(a_9_m*(FLOOR(historie[[#This Row],[Oštěp]]*VLOOKUP(historie[[#This Row],[Veteran]],Veteran,10,FALSE),0.01)-b_9_m)^c_9_m,0))</f>
        <v>249</v>
      </c>
      <c r="AU246" s="61">
        <f>IF(OR(historie[[#This Row],[1500m]]*24*60*60&gt;b_10_m,historie[[#This Row],[1500m]]=""),0,ROUNDDOWN(a_10_m*(b_10_m-historie[[#This Row],[1500m]]*VLOOKUP(historie[[#This Row],[Veteran]],Veteran,11,FALSE)*24*60*60)^c_10_m,0))</f>
        <v>294</v>
      </c>
      <c r="AV246" s="80">
        <f t="shared" si="3"/>
        <v>2475</v>
      </c>
      <c r="AW246" s="62">
        <f t="array" ref="AW246">MAX(IF(historie[[Jméno a příjmení]:[Jméno a příjmení]]=A246,historie[[100m_body_v]:[100m_body_v]]))
+MAX(IF(historie[[Jméno a příjmení]:[Jméno a příjmení]]=A246,historie[[dálka_body_v]:[dálka_body_v]]))
+MAX(IF(historie[[Jméno a příjmení]:[Jméno a příjmení]]=A246,historie[[koule_body_v]:[koule_body_v]]))
+MAX(IF(historie[[Jméno a příjmení]:[Jméno a příjmení]]=A246,historie[[výška_body_v]:[výška_body_v]]))
+MAX(IF(historie[[Jméno a příjmení]:[Jméno a příjmení]]=A246,historie[[400m_body_v]:[400m_body_v]]))
+MAX(IF(historie[[Jméno a příjmení]:[Jméno a příjmení]]=A246,historie[[překážky_body_v]:[překážky_body_v]]))
+MAX(IF(historie[[Jméno a příjmení]:[Jméno a příjmení]]=A246,historie[[disk_body_v]:[disk_body_v]]))
+MAX(IF(historie[[Jméno a příjmení]:[Jméno a příjmení]]=A246,historie[[tyčka_body_v]:[tyčka_body_v]]))
+MAX(IF(historie[[Jméno a příjmení]:[Jméno a příjmení]]=A246,historie[[oštěp_body_v]:[oštěp_body_v]]))
+MAX(IF(historie[[Jméno a příjmení]:[Jméno a příjmení]]=A246,historie[[1500m_body_v]:[1500m_body_v]]))</f>
        <v>2872</v>
      </c>
    </row>
    <row r="247" spans="1:49" x14ac:dyDescent="0.2">
      <c r="A247" s="56" t="s">
        <v>127</v>
      </c>
      <c r="B247" s="56">
        <v>1961</v>
      </c>
      <c r="C247" s="57">
        <v>13.9</v>
      </c>
      <c r="D247" s="58">
        <v>327</v>
      </c>
      <c r="E247" s="59">
        <v>445</v>
      </c>
      <c r="F247" s="58">
        <v>281</v>
      </c>
      <c r="G247" s="57">
        <v>8.6999999999999993</v>
      </c>
      <c r="H247" s="58">
        <v>408</v>
      </c>
      <c r="I247" s="59">
        <v>120</v>
      </c>
      <c r="J247" s="58">
        <v>188</v>
      </c>
      <c r="K247" s="57">
        <v>70</v>
      </c>
      <c r="L247" s="58">
        <v>138</v>
      </c>
      <c r="M247" s="57"/>
      <c r="N247" s="58">
        <v>0</v>
      </c>
      <c r="O247" s="57">
        <v>22</v>
      </c>
      <c r="P247" s="58">
        <v>310</v>
      </c>
      <c r="Q247" s="59">
        <v>190</v>
      </c>
      <c r="R247" s="58">
        <v>121</v>
      </c>
      <c r="S247" s="57">
        <v>28.87</v>
      </c>
      <c r="T247" s="58">
        <v>283</v>
      </c>
      <c r="U247" s="60">
        <v>3.9004629629629632E-3</v>
      </c>
      <c r="V247" s="58">
        <v>366</v>
      </c>
      <c r="W247" s="58">
        <v>2422</v>
      </c>
      <c r="X247" s="83">
        <v>1998</v>
      </c>
      <c r="Y247" s="77">
        <f>IF(historie[[#This Row],[Ročník]]&lt;&gt;0,historie[[#This Row],[Rok]]-historie[[#This Row],[Ročník]],"")</f>
        <v>37</v>
      </c>
      <c r="Z247" s="80">
        <f>IF(AND(historie[[#This Row],[Ročník]]&lt;&gt;"",FLOOR(historie[[#This Row],[Rok]]-historie[[#This Row],[Ročník]],5)&gt;=35),FLOOR(historie[[#This Row],[Rok]]-historie[[#This Row],[Ročník]],5),0)</f>
        <v>35</v>
      </c>
      <c r="AA247" s="61">
        <f>IF(OR(historie[[#This Row],[100m]]&gt;b_1_m-k_1_m*měření,historie[[#This Row],[100m]]=""),0,ROUNDDOWN(a_1_m*(b_1_m-k_1_m*měření-historie[[#This Row],[100m]])^c_1_m,0))</f>
        <v>293</v>
      </c>
      <c r="AB247" s="61">
        <f>IF(OR(historie[[#This Row],[Dálka]]&lt;b_2_m,historie[[#This Row],[Dálka]]=""),0,ROUNDDOWN(a_2_m*(historie[[#This Row],[Dálka]]-b_2_m)^c_2_m,0))</f>
        <v>281</v>
      </c>
      <c r="AC247" s="61">
        <f>IF(OR(historie[[#This Row],[Koule]]&lt;b_3_m,historie[[#This Row],[Koule]]=""),0,ROUNDDOWN(a_3_m*(historie[[#This Row],[Koule]]-b_3_m)^c_3_m,0))</f>
        <v>408</v>
      </c>
      <c r="AD247" s="61">
        <f>IF(OR(historie[[#This Row],[Výška]]&lt;b_4_m,historie[[#This Row],[Výška]]=""),0,ROUNDDOWN(a_4_m*(historie[[#This Row],[Výška]]-b_4_m)^c_4_m,0))</f>
        <v>188</v>
      </c>
      <c r="AE247" s="61">
        <f>IF(OR(historie[[#This Row],[400m]]&gt;b_5_m-k_5_m*měření,historie[[#This Row],[400m]]=""),0,ROUNDDOWN(a_5_m*(b_5_m-k_5_m*měření-historie[[#This Row],[400m]])^c_5_m,0))</f>
        <v>135</v>
      </c>
      <c r="AF247" s="61">
        <f>IF(OR(historie[[#This Row],[Překážky]]&gt;b_6_m-k_6_m*měření,historie[[#This Row],[Překážky]]=""),0,ROUNDDOWN(a_6_m*(b_6_m-k_6_m*měření-historie[[#This Row],[Překážky]])^c_6_m,0))</f>
        <v>0</v>
      </c>
      <c r="AG247" s="61">
        <f>IF(OR(historie[[#This Row],[Disk]]&lt;b_7_m,historie[[#This Row],[Disk]]=""),0,ROUNDDOWN(a_7_m*(historie[[#This Row],[Disk]]-b_7_m)^c_7_m,0))</f>
        <v>310</v>
      </c>
      <c r="AH247" s="61">
        <f>IF(OR(historie[[#This Row],[Tyčka]]&lt;b_8_m,historie[[#This Row],[Tyčka]]=""),0,ROUNDDOWN(a_8_m*(historie[[#This Row],[Tyčka]]-b_8_m)^c_8_m,0))</f>
        <v>121</v>
      </c>
      <c r="AI247" s="61">
        <f>IF(OR(historie[[#This Row],[Oštěp]]&lt;b_9_m,historie[[#This Row],[Oštěp]]=""),0,ROUNDDOWN(a_9_m*(historie[[#This Row],[Oštěp]]-b_9_m)^c_9_m,0))</f>
        <v>283</v>
      </c>
      <c r="AJ247" s="61">
        <f>IF(OR(historie[[#This Row],[1500m]]*24*60*60&gt;b_10_m,historie[[#This Row],[1500m]]=""),0,ROUNDDOWN(a_10_m*(b_10_m-historie[[#This Row],[1500m]]*24*60*60)^c_10_m,0))</f>
        <v>366</v>
      </c>
      <c r="AK24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2385</v>
      </c>
      <c r="AL24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318</v>
      </c>
      <c r="AM247" s="61">
        <f>IF(OR(historie[[#This Row],[Dálka]]&lt;b_2_m,historie[[#This Row],[Dálka]]=""),0,ROUNDDOWN(a_2_m*(ROUND(historie[[#This Row],[Dálka]]*VLOOKUP(historie[[#This Row],[Veteran]],Veteran,3,FALSE),0)-b_2_m)^c_2_m,0))</f>
        <v>306</v>
      </c>
      <c r="AN247" s="61">
        <f>IF(OR(historie[[#This Row],[Koule]]&lt;b_3_m,historie[[#This Row],[Koule]]=""),0,ROUNDDOWN(a_3_m*(FLOOR(historie[[#This Row],[Koule]]*VLOOKUP(historie[[#This Row],[Veteran]],Veteran,4,FALSE),0.01)-b_3_m)^c_3_m,0))</f>
        <v>427</v>
      </c>
      <c r="AO247" s="61">
        <f>IF(OR(historie[[#This Row],[Výška]]&lt;b_4_m,historie[[#This Row],[Výška]]=""),0,ROUNDDOWN(a_4_m*(ROUND(historie[[#This Row],[Výška]]*VLOOKUP(historie[[#This Row],[Veteran]],Veteran,5,FALSE),0)-b_4_m)^c_4_m,0))</f>
        <v>206</v>
      </c>
      <c r="AP24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189</v>
      </c>
      <c r="AQ24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47" s="61">
        <f>IF(OR(historie[[#This Row],[Disk]]&lt;b_7_m,historie[[#This Row],[Disk]]=""),0,ROUNDDOWN(a_7_m*(FLOOR(historie[[#This Row],[Disk]]*VLOOKUP(historie[[#This Row],[Veteran]],Veteran,8,FALSE),0.01)-b_7_m)^c_7_m,0))</f>
        <v>316</v>
      </c>
      <c r="AS247" s="61">
        <f>IF(OR(historie[[#This Row],[Tyčka]]&lt;b_8_m,historie[[#This Row],[Tyčka]]=""),0,ROUNDDOWN(a_8_m*(ROUND(historie[[#This Row],[Tyčka]]*VLOOKUP(historie[[#This Row],[Veteran]],Veteran,9,FALSE),0)-b_8_m)^c_8_m,0))</f>
        <v>127</v>
      </c>
      <c r="AT247" s="61">
        <f>IF(OR(historie[[#This Row],[Oštěp]]&lt;b_9_m,historie[[#This Row],[Oštěp]]=""),0,ROUNDDOWN(a_9_m*(FLOOR(historie[[#This Row],[Oštěp]]*VLOOKUP(historie[[#This Row],[Veteran]],Veteran,10,FALSE),0.01)-b_9_m)^c_9_m,0))</f>
        <v>288</v>
      </c>
      <c r="AU247" s="61">
        <f>IF(OR(historie[[#This Row],[1500m]]*24*60*60&gt;b_10_m,historie[[#This Row],[1500m]]=""),0,ROUNDDOWN(a_10_m*(b_10_m-historie[[#This Row],[1500m]]*VLOOKUP(historie[[#This Row],[Veteran]],Veteran,11,FALSE)*24*60*60)^c_10_m,0))</f>
        <v>380</v>
      </c>
      <c r="AV247" s="80">
        <f t="shared" si="3"/>
        <v>2557</v>
      </c>
      <c r="AW247" s="62">
        <f t="array" ref="AW247">MAX(IF(historie[[Jméno a příjmení]:[Jméno a příjmení]]=A247,historie[[100m_body_v]:[100m_body_v]]))
+MAX(IF(historie[[Jméno a příjmení]:[Jméno a příjmení]]=A247,historie[[dálka_body_v]:[dálka_body_v]]))
+MAX(IF(historie[[Jméno a příjmení]:[Jméno a příjmení]]=A247,historie[[koule_body_v]:[koule_body_v]]))
+MAX(IF(historie[[Jméno a příjmení]:[Jméno a příjmení]]=A247,historie[[výška_body_v]:[výška_body_v]]))
+MAX(IF(historie[[Jméno a příjmení]:[Jméno a příjmení]]=A247,historie[[400m_body_v]:[400m_body_v]]))
+MAX(IF(historie[[Jméno a příjmení]:[Jméno a příjmení]]=A247,historie[[překážky_body_v]:[překážky_body_v]]))
+MAX(IF(historie[[Jméno a příjmení]:[Jméno a příjmení]]=A247,historie[[disk_body_v]:[disk_body_v]]))
+MAX(IF(historie[[Jméno a příjmení]:[Jméno a příjmení]]=A247,historie[[tyčka_body_v]:[tyčka_body_v]]))
+MAX(IF(historie[[Jméno a příjmení]:[Jméno a příjmení]]=A247,historie[[oštěp_body_v]:[oštěp_body_v]]))
+MAX(IF(historie[[Jméno a příjmení]:[Jméno a příjmení]]=A247,historie[[1500m_body_v]:[1500m_body_v]]))</f>
        <v>2872</v>
      </c>
    </row>
    <row r="248" spans="1:49" x14ac:dyDescent="0.2">
      <c r="A248" s="56" t="s">
        <v>127</v>
      </c>
      <c r="B248" s="56">
        <v>1961</v>
      </c>
      <c r="C248" s="57">
        <v>13.9</v>
      </c>
      <c r="D248" s="58">
        <v>327</v>
      </c>
      <c r="E248" s="59">
        <v>462</v>
      </c>
      <c r="F248" s="58">
        <v>312</v>
      </c>
      <c r="G248" s="57">
        <v>8.18</v>
      </c>
      <c r="H248" s="58">
        <v>377</v>
      </c>
      <c r="I248" s="59">
        <v>125</v>
      </c>
      <c r="J248" s="58">
        <v>218</v>
      </c>
      <c r="K248" s="57">
        <v>69.400000000000006</v>
      </c>
      <c r="L248" s="58">
        <v>150</v>
      </c>
      <c r="M248" s="57"/>
      <c r="N248" s="58">
        <v>0</v>
      </c>
      <c r="O248" s="57">
        <v>24.5</v>
      </c>
      <c r="P248" s="58">
        <v>357</v>
      </c>
      <c r="Q248" s="59">
        <v>160</v>
      </c>
      <c r="R248" s="58">
        <v>70</v>
      </c>
      <c r="S248" s="57">
        <v>24.43</v>
      </c>
      <c r="T248" s="58">
        <v>222</v>
      </c>
      <c r="U248" s="60">
        <v>4.2361111111111106E-3</v>
      </c>
      <c r="V248" s="58">
        <v>240</v>
      </c>
      <c r="W248" s="58">
        <v>2273</v>
      </c>
      <c r="X248" s="83">
        <v>1997</v>
      </c>
      <c r="Y248" s="77">
        <f>IF(historie[[#This Row],[Ročník]]&lt;&gt;0,historie[[#This Row],[Rok]]-historie[[#This Row],[Ročník]],"")</f>
        <v>36</v>
      </c>
      <c r="Z248" s="80">
        <f>IF(AND(historie[[#This Row],[Ročník]]&lt;&gt;"",FLOOR(historie[[#This Row],[Rok]]-historie[[#This Row],[Ročník]],5)&gt;=35),FLOOR(historie[[#This Row],[Rok]]-historie[[#This Row],[Ročník]],5),0)</f>
        <v>35</v>
      </c>
      <c r="AA248" s="61">
        <f>IF(OR(historie[[#This Row],[100m]]&gt;b_1_m-k_1_m*měření,historie[[#This Row],[100m]]=""),0,ROUNDDOWN(a_1_m*(b_1_m-k_1_m*měření-historie[[#This Row],[100m]])^c_1_m,0))</f>
        <v>293</v>
      </c>
      <c r="AB248" s="61">
        <f>IF(OR(historie[[#This Row],[Dálka]]&lt;b_2_m,historie[[#This Row],[Dálka]]=""),0,ROUNDDOWN(a_2_m*(historie[[#This Row],[Dálka]]-b_2_m)^c_2_m,0))</f>
        <v>312</v>
      </c>
      <c r="AC248" s="61">
        <f>IF(OR(historie[[#This Row],[Koule]]&lt;b_3_m,historie[[#This Row],[Koule]]=""),0,ROUNDDOWN(a_3_m*(historie[[#This Row],[Koule]]-b_3_m)^c_3_m,0))</f>
        <v>377</v>
      </c>
      <c r="AD248" s="61">
        <f>IF(OR(historie[[#This Row],[Výška]]&lt;b_4_m,historie[[#This Row],[Výška]]=""),0,ROUNDDOWN(a_4_m*(historie[[#This Row],[Výška]]-b_4_m)^c_4_m,0))</f>
        <v>218</v>
      </c>
      <c r="AE248" s="61">
        <f>IF(OR(historie[[#This Row],[400m]]&gt;b_5_m-k_5_m*měření,historie[[#This Row],[400m]]=""),0,ROUNDDOWN(a_5_m*(b_5_m-k_5_m*měření-historie[[#This Row],[400m]])^c_5_m,0))</f>
        <v>147</v>
      </c>
      <c r="AF248" s="61">
        <f>IF(OR(historie[[#This Row],[Překážky]]&gt;b_6_m-k_6_m*měření,historie[[#This Row],[Překážky]]=""),0,ROUNDDOWN(a_6_m*(b_6_m-k_6_m*měření-historie[[#This Row],[Překážky]])^c_6_m,0))</f>
        <v>0</v>
      </c>
      <c r="AG248" s="61">
        <f>IF(OR(historie[[#This Row],[Disk]]&lt;b_7_m,historie[[#This Row],[Disk]]=""),0,ROUNDDOWN(a_7_m*(historie[[#This Row],[Disk]]-b_7_m)^c_7_m,0))</f>
        <v>357</v>
      </c>
      <c r="AH248" s="61">
        <f>IF(OR(historie[[#This Row],[Tyčka]]&lt;b_8_m,historie[[#This Row],[Tyčka]]=""),0,ROUNDDOWN(a_8_m*(historie[[#This Row],[Tyčka]]-b_8_m)^c_8_m,0))</f>
        <v>70</v>
      </c>
      <c r="AI248" s="61">
        <f>IF(OR(historie[[#This Row],[Oštěp]]&lt;b_9_m,historie[[#This Row],[Oštěp]]=""),0,ROUNDDOWN(a_9_m*(historie[[#This Row],[Oštěp]]-b_9_m)^c_9_m,0))</f>
        <v>222</v>
      </c>
      <c r="AJ248" s="61">
        <f>IF(OR(historie[[#This Row],[1500m]]*24*60*60&gt;b_10_m,historie[[#This Row],[1500m]]=""),0,ROUNDDOWN(a_10_m*(b_10_m-historie[[#This Row],[1500m]]*24*60*60)^c_10_m,0))</f>
        <v>240</v>
      </c>
      <c r="AK24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2236</v>
      </c>
      <c r="AL24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318</v>
      </c>
      <c r="AM248" s="61">
        <f>IF(OR(historie[[#This Row],[Dálka]]&lt;b_2_m,historie[[#This Row],[Dálka]]=""),0,ROUNDDOWN(a_2_m*(ROUND(historie[[#This Row],[Dálka]]*VLOOKUP(historie[[#This Row],[Veteran]],Veteran,3,FALSE),0)-b_2_m)^c_2_m,0))</f>
        <v>339</v>
      </c>
      <c r="AN248" s="61">
        <f>IF(OR(historie[[#This Row],[Koule]]&lt;b_3_m,historie[[#This Row],[Koule]]=""),0,ROUNDDOWN(a_3_m*(FLOOR(historie[[#This Row],[Koule]]*VLOOKUP(historie[[#This Row],[Veteran]],Veteran,4,FALSE),0.01)-b_3_m)^c_3_m,0))</f>
        <v>395</v>
      </c>
      <c r="AO248" s="61">
        <f>IF(OR(historie[[#This Row],[Výška]]&lt;b_4_m,historie[[#This Row],[Výška]]=""),0,ROUNDDOWN(a_4_m*(ROUND(historie[[#This Row],[Výška]]*VLOOKUP(historie[[#This Row],[Veteran]],Veteran,5,FALSE),0)-b_4_m)^c_4_m,0))</f>
        <v>237</v>
      </c>
      <c r="AP24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203</v>
      </c>
      <c r="AQ24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48" s="61">
        <f>IF(OR(historie[[#This Row],[Disk]]&lt;b_7_m,historie[[#This Row],[Disk]]=""),0,ROUNDDOWN(a_7_m*(FLOOR(historie[[#This Row],[Disk]]*VLOOKUP(historie[[#This Row],[Veteran]],Veteran,8,FALSE),0.01)-b_7_m)^c_7_m,0))</f>
        <v>364</v>
      </c>
      <c r="AS248" s="61">
        <f>IF(OR(historie[[#This Row],[Tyčka]]&lt;b_8_m,historie[[#This Row],[Tyčka]]=""),0,ROUNDDOWN(a_8_m*(ROUND(historie[[#This Row],[Tyčka]]*VLOOKUP(historie[[#This Row],[Veteran]],Veteran,9,FALSE),0)-b_8_m)^c_8_m,0))</f>
        <v>75</v>
      </c>
      <c r="AT248" s="61">
        <f>IF(OR(historie[[#This Row],[Oštěp]]&lt;b_9_m,historie[[#This Row],[Oštěp]]=""),0,ROUNDDOWN(a_9_m*(FLOOR(historie[[#This Row],[Oštěp]]*VLOOKUP(historie[[#This Row],[Veteran]],Veteran,10,FALSE),0.01)-b_9_m)^c_9_m,0))</f>
        <v>226</v>
      </c>
      <c r="AU248" s="61">
        <f>IF(OR(historie[[#This Row],[1500m]]*24*60*60&gt;b_10_m,historie[[#This Row],[1500m]]=""),0,ROUNDDOWN(a_10_m*(b_10_m-historie[[#This Row],[1500m]]*VLOOKUP(historie[[#This Row],[Veteran]],Veteran,11,FALSE)*24*60*60)^c_10_m,0))</f>
        <v>253</v>
      </c>
      <c r="AV248" s="80">
        <f t="shared" si="3"/>
        <v>2410</v>
      </c>
      <c r="AW248" s="62">
        <f t="array" ref="AW248">MAX(IF(historie[[Jméno a příjmení]:[Jméno a příjmení]]=A248,historie[[100m_body_v]:[100m_body_v]]))
+MAX(IF(historie[[Jméno a příjmení]:[Jméno a příjmení]]=A248,historie[[dálka_body_v]:[dálka_body_v]]))
+MAX(IF(historie[[Jméno a příjmení]:[Jméno a příjmení]]=A248,historie[[koule_body_v]:[koule_body_v]]))
+MAX(IF(historie[[Jméno a příjmení]:[Jméno a příjmení]]=A248,historie[[výška_body_v]:[výška_body_v]]))
+MAX(IF(historie[[Jméno a příjmení]:[Jméno a příjmení]]=A248,historie[[400m_body_v]:[400m_body_v]]))
+MAX(IF(historie[[Jméno a příjmení]:[Jméno a příjmení]]=A248,historie[[překážky_body_v]:[překážky_body_v]]))
+MAX(IF(historie[[Jméno a příjmení]:[Jméno a příjmení]]=A248,historie[[disk_body_v]:[disk_body_v]]))
+MAX(IF(historie[[Jméno a příjmení]:[Jméno a příjmení]]=A248,historie[[tyčka_body_v]:[tyčka_body_v]]))
+MAX(IF(historie[[Jméno a příjmení]:[Jméno a příjmení]]=A248,historie[[oštěp_body_v]:[oštěp_body_v]]))
+MAX(IF(historie[[Jméno a příjmení]:[Jméno a příjmení]]=A248,historie[[1500m_body_v]:[1500m_body_v]]))</f>
        <v>2872</v>
      </c>
    </row>
    <row r="249" spans="1:49" x14ac:dyDescent="0.2">
      <c r="A249" s="122" t="s">
        <v>212</v>
      </c>
      <c r="B249" s="122">
        <v>1977</v>
      </c>
      <c r="C249" s="118">
        <v>14.26</v>
      </c>
      <c r="D249" s="119">
        <v>245</v>
      </c>
      <c r="E249" s="115">
        <v>414</v>
      </c>
      <c r="F249" s="119">
        <v>229</v>
      </c>
      <c r="G249" s="118">
        <v>7.73</v>
      </c>
      <c r="H249" s="119">
        <v>350</v>
      </c>
      <c r="I249" s="115">
        <v>127</v>
      </c>
      <c r="J249" s="119">
        <v>231</v>
      </c>
      <c r="K249" s="118">
        <v>69.34</v>
      </c>
      <c r="L249" s="119">
        <v>149</v>
      </c>
      <c r="M249" s="118"/>
      <c r="N249" s="119">
        <v>0</v>
      </c>
      <c r="O249" s="118">
        <v>17.66</v>
      </c>
      <c r="P249" s="119">
        <v>229</v>
      </c>
      <c r="Q249" s="115">
        <v>180</v>
      </c>
      <c r="R249" s="119">
        <v>103</v>
      </c>
      <c r="S249" s="118">
        <v>27.31</v>
      </c>
      <c r="T249" s="119">
        <v>262</v>
      </c>
      <c r="U249" s="120">
        <v>4.3505787037037037E-3</v>
      </c>
      <c r="V249" s="119">
        <v>203</v>
      </c>
      <c r="W249" s="119">
        <v>2001</v>
      </c>
      <c r="X249" s="83">
        <v>2019</v>
      </c>
      <c r="Y249" s="80">
        <f>IF(historie[[#This Row],[Ročník]]&lt;&gt;0,historie[[#This Row],[Rok]]-historie[[#This Row],[Ročník]],"")</f>
        <v>42</v>
      </c>
      <c r="Z249" s="80">
        <f>IF(AND(historie[[#This Row],[Ročník]]&lt;&gt;"",FLOOR(historie[[#This Row],[Rok]]-historie[[#This Row],[Ročník]],5)&gt;=35),FLOOR(historie[[#This Row],[Rok]]-historie[[#This Row],[Ročník]],5),0)</f>
        <v>40</v>
      </c>
      <c r="AA249" s="121">
        <f>IF(OR(historie[[#This Row],[100m]]&gt;b_1_m-k_1_m*měření,historie[[#This Row],[100m]]=""),0,ROUNDDOWN(a_1_m*(b_1_m-k_1_m*měření-historie[[#This Row],[100m]])^c_1_m,0))</f>
        <v>245</v>
      </c>
      <c r="AB249" s="121">
        <f>IF(OR(historie[[#This Row],[Dálka]]&lt;b_2_m,historie[[#This Row],[Dálka]]=""),0,ROUNDDOWN(a_2_m*(historie[[#This Row],[Dálka]]-b_2_m)^c_2_m,0))</f>
        <v>229</v>
      </c>
      <c r="AC249" s="121">
        <f>IF(OR(historie[[#This Row],[Koule]]&lt;b_3_m,historie[[#This Row],[Koule]]=""),0,ROUNDDOWN(a_3_m*(historie[[#This Row],[Koule]]-b_3_m)^c_3_m,0))</f>
        <v>350</v>
      </c>
      <c r="AD249" s="121">
        <f>IF(OR(historie[[#This Row],[Výška]]&lt;b_4_m,historie[[#This Row],[Výška]]=""),0,ROUNDDOWN(a_4_m*(historie[[#This Row],[Výška]]-b_4_m)^c_4_m,0))</f>
        <v>231</v>
      </c>
      <c r="AE249" s="121">
        <f>IF(OR(historie[[#This Row],[400m]]&gt;b_5_m-k_5_m*měření,historie[[#This Row],[400m]]=""),0,ROUNDDOWN(a_5_m*(b_5_m-k_5_m*měření-historie[[#This Row],[400m]])^c_5_m,0))</f>
        <v>149</v>
      </c>
      <c r="AF249" s="121">
        <f>IF(OR(historie[[#This Row],[Překážky]]&gt;b_6_m-k_6_m*měření,historie[[#This Row],[Překážky]]=""),0,ROUNDDOWN(a_6_m*(b_6_m-k_6_m*měření-historie[[#This Row],[Překážky]])^c_6_m,0))</f>
        <v>0</v>
      </c>
      <c r="AG249" s="121">
        <f>IF(OR(historie[[#This Row],[Disk]]&lt;b_7_m,historie[[#This Row],[Disk]]=""),0,ROUNDDOWN(a_7_m*(historie[[#This Row],[Disk]]-b_7_m)^c_7_m,0))</f>
        <v>229</v>
      </c>
      <c r="AH249" s="121">
        <f>IF(OR(historie[[#This Row],[Tyčka]]&lt;b_8_m,historie[[#This Row],[Tyčka]]=""),0,ROUNDDOWN(a_8_m*(historie[[#This Row],[Tyčka]]-b_8_m)^c_8_m,0))</f>
        <v>103</v>
      </c>
      <c r="AI249" s="121">
        <f>IF(OR(historie[[#This Row],[Oštěp]]&lt;b_9_m,historie[[#This Row],[Oštěp]]=""),0,ROUNDDOWN(a_9_m*(historie[[#This Row],[Oštěp]]-b_9_m)^c_9_m,0))</f>
        <v>262</v>
      </c>
      <c r="AJ249" s="121">
        <f>IF(OR(historie[[#This Row],[1500m]]*24*60*60&gt;b_10_m,historie[[#This Row],[1500m]]=""),0,ROUNDDOWN(a_10_m*(b_10_m-historie[[#This Row],[1500m]]*24*60*60)^c_10_m,0))</f>
        <v>203</v>
      </c>
      <c r="AK24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2001</v>
      </c>
      <c r="AL249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327</v>
      </c>
      <c r="AM249" s="121">
        <f>IF(OR(historie[[#This Row],[Dálka]]&lt;b_2_m,historie[[#This Row],[Dálka]]=""),0,ROUNDDOWN(a_2_m*(ROUND(historie[[#This Row],[Dálka]]*VLOOKUP(historie[[#This Row],[Veteran]],Veteran,3,FALSE),0)-b_2_m)^c_2_m,0))</f>
        <v>292</v>
      </c>
      <c r="AN249" s="121">
        <f>IF(OR(historie[[#This Row],[Koule]]&lt;b_3_m,historie[[#This Row],[Koule]]=""),0,ROUNDDOWN(a_3_m*(FLOOR(historie[[#This Row],[Koule]]*VLOOKUP(historie[[#This Row],[Veteran]],Veteran,4,FALSE),0.01)-b_3_m)^c_3_m,0))</f>
        <v>402</v>
      </c>
      <c r="AO249" s="121">
        <f>IF(OR(historie[[#This Row],[Výška]]&lt;b_4_m,historie[[#This Row],[Výška]]=""),0,ROUNDDOWN(a_4_m*(ROUND(historie[[#This Row],[Výška]]*VLOOKUP(historie[[#This Row],[Veteran]],Veteran,5,FALSE),0)-b_4_m)^c_4_m,0))</f>
        <v>270</v>
      </c>
      <c r="AP249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259</v>
      </c>
      <c r="AQ249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49" s="121">
        <f>IF(OR(historie[[#This Row],[Disk]]&lt;b_7_m,historie[[#This Row],[Disk]]=""),0,ROUNDDOWN(a_7_m*(FLOOR(historie[[#This Row],[Disk]]*VLOOKUP(historie[[#This Row],[Veteran]],Veteran,8,FALSE),0.01)-b_7_m)^c_7_m,0))</f>
        <v>262</v>
      </c>
      <c r="AS249" s="121">
        <f>IF(OR(historie[[#This Row],[Tyčka]]&lt;b_8_m,historie[[#This Row],[Tyčka]]=""),0,ROUNDDOWN(a_8_m*(ROUND(historie[[#This Row],[Tyčka]]*VLOOKUP(historie[[#This Row],[Veteran]],Veteran,9,FALSE),0)-b_8_m)^c_8_m,0))</f>
        <v>128</v>
      </c>
      <c r="AT249" s="121">
        <f>IF(OR(historie[[#This Row],[Oštěp]]&lt;b_9_m,historie[[#This Row],[Oštěp]]=""),0,ROUNDDOWN(a_9_m*(FLOOR(historie[[#This Row],[Oštěp]]*VLOOKUP(historie[[#This Row],[Veteran]],Veteran,10,FALSE),0.01)-b_9_m)^c_9_m,0))</f>
        <v>294</v>
      </c>
      <c r="AU249" s="121">
        <f>IF(OR(historie[[#This Row],[1500m]]*24*60*60&gt;b_10_m,historie[[#This Row],[1500m]]=""),0,ROUNDDOWN(a_10_m*(b_10_m-historie[[#This Row],[1500m]]*VLOOKUP(historie[[#This Row],[Veteran]],Veteran,11,FALSE)*24*60*60)^c_10_m,0))</f>
        <v>273</v>
      </c>
      <c r="AV249" s="80">
        <f t="shared" si="3"/>
        <v>2507</v>
      </c>
      <c r="AW249" s="121">
        <f t="array" ref="AW249">MAX(IF(historie[[Jméno a příjmení]:[Jméno a příjmení]]=A249,historie[[100m_body_v]:[100m_body_v]]))
+MAX(IF(historie[[Jméno a příjmení]:[Jméno a příjmení]]=A249,historie[[dálka_body_v]:[dálka_body_v]]))
+MAX(IF(historie[[Jméno a příjmení]:[Jméno a příjmení]]=A249,historie[[koule_body_v]:[koule_body_v]]))
+MAX(IF(historie[[Jméno a příjmení]:[Jméno a příjmení]]=A249,historie[[výška_body_v]:[výška_body_v]]))
+MAX(IF(historie[[Jméno a příjmení]:[Jméno a příjmení]]=A249,historie[[400m_body_v]:[400m_body_v]]))
+MAX(IF(historie[[Jméno a příjmení]:[Jméno a příjmení]]=A249,historie[[překážky_body_v]:[překážky_body_v]]))
+MAX(IF(historie[[Jméno a příjmení]:[Jméno a příjmení]]=A249,historie[[disk_body_v]:[disk_body_v]]))
+MAX(IF(historie[[Jméno a příjmení]:[Jméno a příjmení]]=A249,historie[[tyčka_body_v]:[tyčka_body_v]]))
+MAX(IF(historie[[Jméno a příjmení]:[Jméno a příjmení]]=A249,historie[[oštěp_body_v]:[oštěp_body_v]]))
+MAX(IF(historie[[Jméno a příjmení]:[Jméno a příjmení]]=A249,historie[[1500m_body_v]:[1500m_body_v]]))</f>
        <v>2507</v>
      </c>
    </row>
    <row r="250" spans="1:49" x14ac:dyDescent="0.2">
      <c r="A250" s="56" t="s">
        <v>107</v>
      </c>
      <c r="B250" s="56">
        <v>1969</v>
      </c>
      <c r="C250" s="57">
        <v>14.45</v>
      </c>
      <c r="D250" s="58">
        <v>251</v>
      </c>
      <c r="E250" s="59">
        <v>420</v>
      </c>
      <c r="F250" s="58">
        <v>239</v>
      </c>
      <c r="G250" s="57">
        <v>7.08</v>
      </c>
      <c r="H250" s="58">
        <v>312</v>
      </c>
      <c r="I250" s="59">
        <v>130</v>
      </c>
      <c r="J250" s="58">
        <v>250</v>
      </c>
      <c r="K250" s="57">
        <v>64.900000000000006</v>
      </c>
      <c r="L250" s="58">
        <v>262</v>
      </c>
      <c r="M250" s="57">
        <v>26.97</v>
      </c>
      <c r="N250" s="58">
        <v>13</v>
      </c>
      <c r="O250" s="57">
        <v>17.62</v>
      </c>
      <c r="P250" s="58">
        <v>228</v>
      </c>
      <c r="Q250" s="59"/>
      <c r="R250" s="58">
        <v>0</v>
      </c>
      <c r="S250" s="57">
        <v>19.899999999999999</v>
      </c>
      <c r="T250" s="58">
        <v>160</v>
      </c>
      <c r="U250" s="60">
        <v>3.8888888888888883E-3</v>
      </c>
      <c r="V250" s="58">
        <v>370</v>
      </c>
      <c r="W250" s="58">
        <v>2085</v>
      </c>
      <c r="X250" s="83">
        <v>1997</v>
      </c>
      <c r="Y250" s="77">
        <f>IF(historie[[#This Row],[Ročník]]&lt;&gt;0,historie[[#This Row],[Rok]]-historie[[#This Row],[Ročník]],"")</f>
        <v>28</v>
      </c>
      <c r="Z250" s="80">
        <f>IF(AND(historie[[#This Row],[Ročník]]&lt;&gt;"",FLOOR(historie[[#This Row],[Rok]]-historie[[#This Row],[Ročník]],5)&gt;=35),FLOOR(historie[[#This Row],[Rok]]-historie[[#This Row],[Ročník]],5),0)</f>
        <v>0</v>
      </c>
      <c r="AA250" s="61">
        <f>IF(OR(historie[[#This Row],[100m]]&gt;b_1_m-k_1_m*měření,historie[[#This Row],[100m]]=""),0,ROUNDDOWN(a_1_m*(b_1_m-k_1_m*měření-historie[[#This Row],[100m]])^c_1_m,0))</f>
        <v>221</v>
      </c>
      <c r="AB250" s="61">
        <f>IF(OR(historie[[#This Row],[Dálka]]&lt;b_2_m,historie[[#This Row],[Dálka]]=""),0,ROUNDDOWN(a_2_m*(historie[[#This Row],[Dálka]]-b_2_m)^c_2_m,0))</f>
        <v>239</v>
      </c>
      <c r="AC250" s="61">
        <f>IF(OR(historie[[#This Row],[Koule]]&lt;b_3_m,historie[[#This Row],[Koule]]=""),0,ROUNDDOWN(a_3_m*(historie[[#This Row],[Koule]]-b_3_m)^c_3_m,0))</f>
        <v>312</v>
      </c>
      <c r="AD250" s="61">
        <f>IF(OR(historie[[#This Row],[Výška]]&lt;b_4_m,historie[[#This Row],[Výška]]=""),0,ROUNDDOWN(a_4_m*(historie[[#This Row],[Výška]]-b_4_m)^c_4_m,0))</f>
        <v>250</v>
      </c>
      <c r="AE250" s="61">
        <f>IF(OR(historie[[#This Row],[400m]]&gt;b_5_m-k_5_m*měření,historie[[#This Row],[400m]]=""),0,ROUNDDOWN(a_5_m*(b_5_m-k_5_m*měření-historie[[#This Row],[400m]])^c_5_m,0))</f>
        <v>258</v>
      </c>
      <c r="AF250" s="61">
        <f>IF(OR(historie[[#This Row],[Překážky]]&gt;b_6_m-k_6_m*měření,historie[[#This Row],[Překážky]]=""),0,ROUNDDOWN(a_6_m*(b_6_m-k_6_m*měření-historie[[#This Row],[Překážky]])^c_6_m,0))</f>
        <v>9</v>
      </c>
      <c r="AG250" s="61">
        <f>IF(OR(historie[[#This Row],[Disk]]&lt;b_7_m,historie[[#This Row],[Disk]]=""),0,ROUNDDOWN(a_7_m*(historie[[#This Row],[Disk]]-b_7_m)^c_7_m,0))</f>
        <v>228</v>
      </c>
      <c r="AH250" s="61">
        <f>IF(OR(historie[[#This Row],[Tyčka]]&lt;b_8_m,historie[[#This Row],[Tyčka]]=""),0,ROUNDDOWN(a_8_m*(historie[[#This Row],[Tyčka]]-b_8_m)^c_8_m,0))</f>
        <v>0</v>
      </c>
      <c r="AI250" s="61">
        <f>IF(OR(historie[[#This Row],[Oštěp]]&lt;b_9_m,historie[[#This Row],[Oštěp]]=""),0,ROUNDDOWN(a_9_m*(historie[[#This Row],[Oštěp]]-b_9_m)^c_9_m,0))</f>
        <v>160</v>
      </c>
      <c r="AJ250" s="61">
        <f>IF(OR(historie[[#This Row],[1500m]]*24*60*60&gt;b_10_m,historie[[#This Row],[1500m]]=""),0,ROUNDDOWN(a_10_m*(b_10_m-historie[[#This Row],[1500m]]*24*60*60)^c_10_m,0))</f>
        <v>370</v>
      </c>
      <c r="AK25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2047</v>
      </c>
      <c r="AL25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221</v>
      </c>
      <c r="AM250" s="61">
        <f>IF(OR(historie[[#This Row],[Dálka]]&lt;b_2_m,historie[[#This Row],[Dálka]]=""),0,ROUNDDOWN(a_2_m*(ROUND(historie[[#This Row],[Dálka]]*VLOOKUP(historie[[#This Row],[Veteran]],Veteran,3,FALSE),0)-b_2_m)^c_2_m,0))</f>
        <v>239</v>
      </c>
      <c r="AN250" s="61">
        <f>IF(OR(historie[[#This Row],[Koule]]&lt;b_3_m,historie[[#This Row],[Koule]]=""),0,ROUNDDOWN(a_3_m*(FLOOR(historie[[#This Row],[Koule]]*VLOOKUP(historie[[#This Row],[Veteran]],Veteran,4,FALSE),0.01)-b_3_m)^c_3_m,0))</f>
        <v>312</v>
      </c>
      <c r="AO250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25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258</v>
      </c>
      <c r="AQ25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9</v>
      </c>
      <c r="AR250" s="61">
        <f>IF(OR(historie[[#This Row],[Disk]]&lt;b_7_m,historie[[#This Row],[Disk]]=""),0,ROUNDDOWN(a_7_m*(FLOOR(historie[[#This Row],[Disk]]*VLOOKUP(historie[[#This Row],[Veteran]],Veteran,8,FALSE),0.01)-b_7_m)^c_7_m,0))</f>
        <v>228</v>
      </c>
      <c r="AS250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50" s="61">
        <f>IF(OR(historie[[#This Row],[Oštěp]]&lt;b_9_m,historie[[#This Row],[Oštěp]]=""),0,ROUNDDOWN(a_9_m*(FLOOR(historie[[#This Row],[Oštěp]]*VLOOKUP(historie[[#This Row],[Veteran]],Veteran,10,FALSE),0.01)-b_9_m)^c_9_m,0))</f>
        <v>160</v>
      </c>
      <c r="AU250" s="61">
        <f>IF(OR(historie[[#This Row],[1500m]]*24*60*60&gt;b_10_m,historie[[#This Row],[1500m]]=""),0,ROUNDDOWN(a_10_m*(b_10_m-historie[[#This Row],[1500m]]*VLOOKUP(historie[[#This Row],[Veteran]],Veteran,11,FALSE)*24*60*60)^c_10_m,0))</f>
        <v>370</v>
      </c>
      <c r="AV250" s="80">
        <f t="shared" si="3"/>
        <v>2047</v>
      </c>
      <c r="AW250" s="62">
        <f t="array" ref="AW250">MAX(IF(historie[[Jméno a příjmení]:[Jméno a příjmení]]=A250,historie[[100m_body_v]:[100m_body_v]]))
+MAX(IF(historie[[Jméno a příjmení]:[Jméno a příjmení]]=A250,historie[[dálka_body_v]:[dálka_body_v]]))
+MAX(IF(historie[[Jméno a příjmení]:[Jméno a příjmení]]=A250,historie[[koule_body_v]:[koule_body_v]]))
+MAX(IF(historie[[Jméno a příjmení]:[Jméno a příjmení]]=A250,historie[[výška_body_v]:[výška_body_v]]))
+MAX(IF(historie[[Jméno a příjmení]:[Jméno a příjmení]]=A250,historie[[400m_body_v]:[400m_body_v]]))
+MAX(IF(historie[[Jméno a příjmení]:[Jméno a příjmení]]=A250,historie[[překážky_body_v]:[překážky_body_v]]))
+MAX(IF(historie[[Jméno a příjmení]:[Jméno a příjmení]]=A250,historie[[disk_body_v]:[disk_body_v]]))
+MAX(IF(historie[[Jméno a příjmení]:[Jméno a příjmení]]=A250,historie[[tyčka_body_v]:[tyčka_body_v]]))
+MAX(IF(historie[[Jméno a příjmení]:[Jméno a příjmení]]=A250,historie[[oštěp_body_v]:[oštěp_body_v]]))
+MAX(IF(historie[[Jméno a příjmení]:[Jméno a příjmení]]=A250,historie[[1500m_body_v]:[1500m_body_v]]))</f>
        <v>2047</v>
      </c>
    </row>
    <row r="251" spans="1:49" x14ac:dyDescent="0.2">
      <c r="A251" s="56" t="s">
        <v>111</v>
      </c>
      <c r="B251" s="56"/>
      <c r="C251" s="57">
        <v>15.15</v>
      </c>
      <c r="D251" s="58">
        <v>169</v>
      </c>
      <c r="E251" s="59">
        <v>397</v>
      </c>
      <c r="F251" s="58">
        <v>201</v>
      </c>
      <c r="G251" s="57">
        <v>9.52</v>
      </c>
      <c r="H251" s="58">
        <v>457</v>
      </c>
      <c r="I251" s="59">
        <v>125</v>
      </c>
      <c r="J251" s="58">
        <v>218</v>
      </c>
      <c r="K251" s="57">
        <v>74.8</v>
      </c>
      <c r="L251" s="58">
        <v>55</v>
      </c>
      <c r="M251" s="57">
        <v>27.49</v>
      </c>
      <c r="N251" s="58">
        <v>7</v>
      </c>
      <c r="O251" s="57">
        <v>24.16</v>
      </c>
      <c r="P251" s="58">
        <v>351</v>
      </c>
      <c r="Q251" s="59"/>
      <c r="R251" s="58">
        <v>0</v>
      </c>
      <c r="S251" s="57">
        <v>28.02</v>
      </c>
      <c r="T251" s="58">
        <v>272</v>
      </c>
      <c r="U251" s="60"/>
      <c r="V251" s="58">
        <v>0</v>
      </c>
      <c r="W251" s="58">
        <v>1730</v>
      </c>
      <c r="X251" s="83">
        <v>1999</v>
      </c>
      <c r="Y251" s="77" t="str">
        <f>IF(historie[[#This Row],[Ročník]]&lt;&gt;0,historie[[#This Row],[Rok]]-historie[[#This Row],[Ročník]],"")</f>
        <v/>
      </c>
      <c r="Z251" s="80">
        <f>IF(AND(historie[[#This Row],[Ročník]]&lt;&gt;"",FLOOR(historie[[#This Row],[Rok]]-historie[[#This Row],[Ročník]],5)&gt;=35),FLOOR(historie[[#This Row],[Rok]]-historie[[#This Row],[Ročník]],5),0)</f>
        <v>0</v>
      </c>
      <c r="AA251" s="61">
        <f>IF(OR(historie[[#This Row],[100m]]&gt;b_1_m-k_1_m*měření,historie[[#This Row],[100m]]=""),0,ROUNDDOWN(a_1_m*(b_1_m-k_1_m*měření-historie[[#This Row],[100m]])^c_1_m,0))</f>
        <v>144</v>
      </c>
      <c r="AB251" s="61">
        <f>IF(OR(historie[[#This Row],[Dálka]]&lt;b_2_m,historie[[#This Row],[Dálka]]=""),0,ROUNDDOWN(a_2_m*(historie[[#This Row],[Dálka]]-b_2_m)^c_2_m,0))</f>
        <v>201</v>
      </c>
      <c r="AC251" s="61">
        <f>IF(OR(historie[[#This Row],[Koule]]&lt;b_3_m,historie[[#This Row],[Koule]]=""),0,ROUNDDOWN(a_3_m*(historie[[#This Row],[Koule]]-b_3_m)^c_3_m,0))</f>
        <v>457</v>
      </c>
      <c r="AD251" s="61">
        <f>IF(OR(historie[[#This Row],[Výška]]&lt;b_4_m,historie[[#This Row],[Výška]]=""),0,ROUNDDOWN(a_4_m*(historie[[#This Row],[Výška]]-b_4_m)^c_4_m,0))</f>
        <v>218</v>
      </c>
      <c r="AE251" s="61">
        <f>IF(OR(historie[[#This Row],[400m]]&gt;b_5_m-k_5_m*měření,historie[[#This Row],[400m]]=""),0,ROUNDDOWN(a_5_m*(b_5_m-k_5_m*měření-historie[[#This Row],[400m]])^c_5_m,0))</f>
        <v>52</v>
      </c>
      <c r="AF251" s="61">
        <f>IF(OR(historie[[#This Row],[Překážky]]&gt;b_6_m-k_6_m*měření,historie[[#This Row],[Překážky]]=""),0,ROUNDDOWN(a_6_m*(b_6_m-k_6_m*měření-historie[[#This Row],[Překážky]])^c_6_m,0))</f>
        <v>3</v>
      </c>
      <c r="AG251" s="61">
        <f>IF(OR(historie[[#This Row],[Disk]]&lt;b_7_m,historie[[#This Row],[Disk]]=""),0,ROUNDDOWN(a_7_m*(historie[[#This Row],[Disk]]-b_7_m)^c_7_m,0))</f>
        <v>351</v>
      </c>
      <c r="AH251" s="61">
        <f>IF(OR(historie[[#This Row],[Tyčka]]&lt;b_8_m,historie[[#This Row],[Tyčka]]=""),0,ROUNDDOWN(a_8_m*(historie[[#This Row],[Tyčka]]-b_8_m)^c_8_m,0))</f>
        <v>0</v>
      </c>
      <c r="AI251" s="61">
        <f>IF(OR(historie[[#This Row],[Oštěp]]&lt;b_9_m,historie[[#This Row],[Oštěp]]=""),0,ROUNDDOWN(a_9_m*(historie[[#This Row],[Oštěp]]-b_9_m)^c_9_m,0))</f>
        <v>271</v>
      </c>
      <c r="AJ251" s="61">
        <f>IF(OR(historie[[#This Row],[1500m]]*24*60*60&gt;b_10_m,historie[[#This Row],[1500m]]=""),0,ROUNDDOWN(a_10_m*(b_10_m-historie[[#This Row],[1500m]]*24*60*60)^c_10_m,0))</f>
        <v>0</v>
      </c>
      <c r="AK25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1697</v>
      </c>
      <c r="AL25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144</v>
      </c>
      <c r="AM251" s="61">
        <f>IF(OR(historie[[#This Row],[Dálka]]&lt;b_2_m,historie[[#This Row],[Dálka]]=""),0,ROUNDDOWN(a_2_m*(ROUND(historie[[#This Row],[Dálka]]*VLOOKUP(historie[[#This Row],[Veteran]],Veteran,3,FALSE),0)-b_2_m)^c_2_m,0))</f>
        <v>201</v>
      </c>
      <c r="AN251" s="61">
        <f>IF(OR(historie[[#This Row],[Koule]]&lt;b_3_m,historie[[#This Row],[Koule]]=""),0,ROUNDDOWN(a_3_m*(FLOOR(historie[[#This Row],[Koule]]*VLOOKUP(historie[[#This Row],[Veteran]],Veteran,4,FALSE),0.01)-b_3_m)^c_3_m,0))</f>
        <v>457</v>
      </c>
      <c r="AO251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25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52</v>
      </c>
      <c r="AQ25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</v>
      </c>
      <c r="AR251" s="61">
        <f>IF(OR(historie[[#This Row],[Disk]]&lt;b_7_m,historie[[#This Row],[Disk]]=""),0,ROUNDDOWN(a_7_m*(FLOOR(historie[[#This Row],[Disk]]*VLOOKUP(historie[[#This Row],[Veteran]],Veteran,8,FALSE),0.01)-b_7_m)^c_7_m,0))</f>
        <v>351</v>
      </c>
      <c r="AS25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51" s="61">
        <f>IF(OR(historie[[#This Row],[Oštěp]]&lt;b_9_m,historie[[#This Row],[Oštěp]]=""),0,ROUNDDOWN(a_9_m*(FLOOR(historie[[#This Row],[Oštěp]]*VLOOKUP(historie[[#This Row],[Veteran]],Veteran,10,FALSE),0.01)-b_9_m)^c_9_m,0))</f>
        <v>271</v>
      </c>
      <c r="AU251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51" s="80">
        <f t="shared" si="3"/>
        <v>1697</v>
      </c>
      <c r="AW251" s="62">
        <f t="array" ref="AW251">MAX(IF(historie[[Jméno a příjmení]:[Jméno a příjmení]]=A251,historie[[100m_body_v]:[100m_body_v]]))
+MAX(IF(historie[[Jméno a příjmení]:[Jméno a příjmení]]=A251,historie[[dálka_body_v]:[dálka_body_v]]))
+MAX(IF(historie[[Jméno a příjmení]:[Jméno a příjmení]]=A251,historie[[koule_body_v]:[koule_body_v]]))
+MAX(IF(historie[[Jméno a příjmení]:[Jméno a příjmení]]=A251,historie[[výška_body_v]:[výška_body_v]]))
+MAX(IF(historie[[Jméno a příjmení]:[Jméno a příjmení]]=A251,historie[[400m_body_v]:[400m_body_v]]))
+MAX(IF(historie[[Jméno a příjmení]:[Jméno a příjmení]]=A251,historie[[překážky_body_v]:[překážky_body_v]]))
+MAX(IF(historie[[Jméno a příjmení]:[Jméno a příjmení]]=A251,historie[[disk_body_v]:[disk_body_v]]))
+MAX(IF(historie[[Jméno a příjmení]:[Jméno a příjmení]]=A251,historie[[tyčka_body_v]:[tyčka_body_v]]))
+MAX(IF(historie[[Jméno a příjmení]:[Jméno a příjmení]]=A251,historie[[oštěp_body_v]:[oštěp_body_v]]))
+MAX(IF(historie[[Jméno a příjmení]:[Jméno a příjmení]]=A251,historie[[1500m_body_v]:[1500m_body_v]]))</f>
        <v>1919</v>
      </c>
    </row>
    <row r="252" spans="1:49" x14ac:dyDescent="0.2">
      <c r="A252" s="56" t="s">
        <v>111</v>
      </c>
      <c r="B252" s="56"/>
      <c r="C252" s="57"/>
      <c r="D252" s="58">
        <v>0</v>
      </c>
      <c r="E252" s="59"/>
      <c r="F252" s="58">
        <v>0</v>
      </c>
      <c r="G252" s="57">
        <v>8.4600000000000009</v>
      </c>
      <c r="H252" s="58">
        <v>394</v>
      </c>
      <c r="I252" s="59">
        <v>125</v>
      </c>
      <c r="J252" s="58">
        <v>218</v>
      </c>
      <c r="K252" s="57"/>
      <c r="L252" s="58">
        <v>0</v>
      </c>
      <c r="M252" s="57"/>
      <c r="N252" s="58">
        <v>0</v>
      </c>
      <c r="O252" s="57"/>
      <c r="P252" s="58">
        <v>0</v>
      </c>
      <c r="Q252" s="59"/>
      <c r="R252" s="58">
        <v>0</v>
      </c>
      <c r="S252" s="57"/>
      <c r="T252" s="58">
        <v>0</v>
      </c>
      <c r="U252" s="60"/>
      <c r="V252" s="58">
        <v>0</v>
      </c>
      <c r="W252" s="58">
        <v>612</v>
      </c>
      <c r="X252" s="83">
        <v>1998</v>
      </c>
      <c r="Y252" s="77" t="str">
        <f>IF(historie[[#This Row],[Ročník]]&lt;&gt;0,historie[[#This Row],[Rok]]-historie[[#This Row],[Ročník]],"")</f>
        <v/>
      </c>
      <c r="Z252" s="80">
        <f>IF(AND(historie[[#This Row],[Ročník]]&lt;&gt;"",FLOOR(historie[[#This Row],[Rok]]-historie[[#This Row],[Ročník]],5)&gt;=35),FLOOR(historie[[#This Row],[Rok]]-historie[[#This Row],[Ročník]],5),0)</f>
        <v>0</v>
      </c>
      <c r="AA252" s="61">
        <f>IF(OR(historie[[#This Row],[100m]]&gt;b_1_m-k_1_m*měření,historie[[#This Row],[100m]]=""),0,ROUNDDOWN(a_1_m*(b_1_m-k_1_m*měření-historie[[#This Row],[100m]])^c_1_m,0))</f>
        <v>0</v>
      </c>
      <c r="AB252" s="61">
        <f>IF(OR(historie[[#This Row],[Dálka]]&lt;b_2_m,historie[[#This Row],[Dálka]]=""),0,ROUNDDOWN(a_2_m*(historie[[#This Row],[Dálka]]-b_2_m)^c_2_m,0))</f>
        <v>0</v>
      </c>
      <c r="AC252" s="61">
        <f>IF(OR(historie[[#This Row],[Koule]]&lt;b_3_m,historie[[#This Row],[Koule]]=""),0,ROUNDDOWN(a_3_m*(historie[[#This Row],[Koule]]-b_3_m)^c_3_m,0))</f>
        <v>394</v>
      </c>
      <c r="AD252" s="61">
        <f>IF(OR(historie[[#This Row],[Výška]]&lt;b_4_m,historie[[#This Row],[Výška]]=""),0,ROUNDDOWN(a_4_m*(historie[[#This Row],[Výška]]-b_4_m)^c_4_m,0))</f>
        <v>218</v>
      </c>
      <c r="AE252" s="61">
        <f>IF(OR(historie[[#This Row],[400m]]&gt;b_5_m-k_5_m*měření,historie[[#This Row],[400m]]=""),0,ROUNDDOWN(a_5_m*(b_5_m-k_5_m*měření-historie[[#This Row],[400m]])^c_5_m,0))</f>
        <v>0</v>
      </c>
      <c r="AF252" s="61">
        <f>IF(OR(historie[[#This Row],[Překážky]]&gt;b_6_m-k_6_m*měření,historie[[#This Row],[Překážky]]=""),0,ROUNDDOWN(a_6_m*(b_6_m-k_6_m*měření-historie[[#This Row],[Překážky]])^c_6_m,0))</f>
        <v>0</v>
      </c>
      <c r="AG252" s="61">
        <f>IF(OR(historie[[#This Row],[Disk]]&lt;b_7_m,historie[[#This Row],[Disk]]=""),0,ROUNDDOWN(a_7_m*(historie[[#This Row],[Disk]]-b_7_m)^c_7_m,0))</f>
        <v>0</v>
      </c>
      <c r="AH252" s="61">
        <f>IF(OR(historie[[#This Row],[Tyčka]]&lt;b_8_m,historie[[#This Row],[Tyčka]]=""),0,ROUNDDOWN(a_8_m*(historie[[#This Row],[Tyčka]]-b_8_m)^c_8_m,0))</f>
        <v>0</v>
      </c>
      <c r="AI252" s="61">
        <f>IF(OR(historie[[#This Row],[Oštěp]]&lt;b_9_m,historie[[#This Row],[Oštěp]]=""),0,ROUNDDOWN(a_9_m*(historie[[#This Row],[Oštěp]]-b_9_m)^c_9_m,0))</f>
        <v>0</v>
      </c>
      <c r="AJ252" s="61">
        <f>IF(OR(historie[[#This Row],[1500m]]*24*60*60&gt;b_10_m,historie[[#This Row],[1500m]]=""),0,ROUNDDOWN(a_10_m*(b_10_m-historie[[#This Row],[1500m]]*24*60*60)^c_10_m,0))</f>
        <v>0</v>
      </c>
      <c r="AK25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612</v>
      </c>
      <c r="AL25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0</v>
      </c>
      <c r="AM252" s="61">
        <f>IF(OR(historie[[#This Row],[Dálka]]&lt;b_2_m,historie[[#This Row],[Dálka]]=""),0,ROUNDDOWN(a_2_m*(ROUND(historie[[#This Row],[Dálka]]*VLOOKUP(historie[[#This Row],[Veteran]],Veteran,3,FALSE),0)-b_2_m)^c_2_m,0))</f>
        <v>0</v>
      </c>
      <c r="AN252" s="61">
        <f>IF(OR(historie[[#This Row],[Koule]]&lt;b_3_m,historie[[#This Row],[Koule]]=""),0,ROUNDDOWN(a_3_m*(FLOOR(historie[[#This Row],[Koule]]*VLOOKUP(historie[[#This Row],[Veteran]],Veteran,4,FALSE),0.01)-b_3_m)^c_3_m,0))</f>
        <v>394</v>
      </c>
      <c r="AO252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25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25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52" s="61">
        <f>IF(OR(historie[[#This Row],[Disk]]&lt;b_7_m,historie[[#This Row],[Disk]]=""),0,ROUNDDOWN(a_7_m*(FLOOR(historie[[#This Row],[Disk]]*VLOOKUP(historie[[#This Row],[Veteran]],Veteran,8,FALSE),0.01)-b_7_m)^c_7_m,0))</f>
        <v>0</v>
      </c>
      <c r="AS252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52" s="6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252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52" s="80">
        <f t="shared" si="3"/>
        <v>612</v>
      </c>
      <c r="AW252" s="62">
        <f t="array" ref="AW252">MAX(IF(historie[[Jméno a příjmení]:[Jméno a příjmení]]=A252,historie[[100m_body_v]:[100m_body_v]]))
+MAX(IF(historie[[Jméno a příjmení]:[Jméno a příjmení]]=A252,historie[[dálka_body_v]:[dálka_body_v]]))
+MAX(IF(historie[[Jméno a příjmení]:[Jméno a příjmení]]=A252,historie[[koule_body_v]:[koule_body_v]]))
+MAX(IF(historie[[Jméno a příjmení]:[Jméno a příjmení]]=A252,historie[[výška_body_v]:[výška_body_v]]))
+MAX(IF(historie[[Jméno a příjmení]:[Jméno a příjmení]]=A252,historie[[400m_body_v]:[400m_body_v]]))
+MAX(IF(historie[[Jméno a příjmení]:[Jméno a příjmení]]=A252,historie[[překážky_body_v]:[překážky_body_v]]))
+MAX(IF(historie[[Jméno a příjmení]:[Jméno a příjmení]]=A252,historie[[disk_body_v]:[disk_body_v]]))
+MAX(IF(historie[[Jméno a příjmení]:[Jméno a příjmení]]=A252,historie[[tyčka_body_v]:[tyčka_body_v]]))
+MAX(IF(historie[[Jméno a příjmení]:[Jméno a příjmení]]=A252,historie[[oštěp_body_v]:[oštěp_body_v]]))
+MAX(IF(historie[[Jméno a příjmení]:[Jméno a příjmení]]=A252,historie[[1500m_body_v]:[1500m_body_v]]))</f>
        <v>1919</v>
      </c>
    </row>
    <row r="253" spans="1:49" x14ac:dyDescent="0.2">
      <c r="A253" s="56" t="s">
        <v>111</v>
      </c>
      <c r="B253" s="56"/>
      <c r="C253" s="57">
        <v>14.47</v>
      </c>
      <c r="D253" s="58">
        <v>249</v>
      </c>
      <c r="E253" s="59">
        <v>382</v>
      </c>
      <c r="F253" s="58">
        <v>177</v>
      </c>
      <c r="G253" s="57">
        <v>9.44</v>
      </c>
      <c r="H253" s="58">
        <v>452</v>
      </c>
      <c r="I253" s="59">
        <v>130</v>
      </c>
      <c r="J253" s="58">
        <v>250</v>
      </c>
      <c r="K253" s="57">
        <v>72.2</v>
      </c>
      <c r="L253" s="58">
        <v>95</v>
      </c>
      <c r="M253" s="57">
        <v>25.01</v>
      </c>
      <c r="N253" s="58">
        <v>63</v>
      </c>
      <c r="O253" s="57">
        <v>24.9</v>
      </c>
      <c r="P253" s="58">
        <v>365</v>
      </c>
      <c r="Q253" s="59"/>
      <c r="R253" s="58">
        <v>0</v>
      </c>
      <c r="S253" s="57">
        <v>28.57</v>
      </c>
      <c r="T253" s="58">
        <v>279</v>
      </c>
      <c r="U253" s="60"/>
      <c r="V253" s="58">
        <v>0</v>
      </c>
      <c r="W253" s="58">
        <v>1930</v>
      </c>
      <c r="X253" s="83">
        <v>1997</v>
      </c>
      <c r="Y253" s="77" t="str">
        <f>IF(historie[[#This Row],[Ročník]]&lt;&gt;0,historie[[#This Row],[Rok]]-historie[[#This Row],[Ročník]],"")</f>
        <v/>
      </c>
      <c r="Z253" s="80">
        <f>IF(AND(historie[[#This Row],[Ročník]]&lt;&gt;"",FLOOR(historie[[#This Row],[Rok]]-historie[[#This Row],[Ročník]],5)&gt;=35),FLOOR(historie[[#This Row],[Rok]]-historie[[#This Row],[Ročník]],5),0)</f>
        <v>0</v>
      </c>
      <c r="AA253" s="61">
        <f>IF(OR(historie[[#This Row],[100m]]&gt;b_1_m-k_1_m*měření,historie[[#This Row],[100m]]=""),0,ROUNDDOWN(a_1_m*(b_1_m-k_1_m*měření-historie[[#This Row],[100m]])^c_1_m,0))</f>
        <v>219</v>
      </c>
      <c r="AB253" s="61">
        <f>IF(OR(historie[[#This Row],[Dálka]]&lt;b_2_m,historie[[#This Row],[Dálka]]=""),0,ROUNDDOWN(a_2_m*(historie[[#This Row],[Dálka]]-b_2_m)^c_2_m,0))</f>
        <v>177</v>
      </c>
      <c r="AC253" s="61">
        <f>IF(OR(historie[[#This Row],[Koule]]&lt;b_3_m,historie[[#This Row],[Koule]]=""),0,ROUNDDOWN(a_3_m*(historie[[#This Row],[Koule]]-b_3_m)^c_3_m,0))</f>
        <v>452</v>
      </c>
      <c r="AD253" s="61">
        <f>IF(OR(historie[[#This Row],[Výška]]&lt;b_4_m,historie[[#This Row],[Výška]]=""),0,ROUNDDOWN(a_4_m*(historie[[#This Row],[Výška]]-b_4_m)^c_4_m,0))</f>
        <v>250</v>
      </c>
      <c r="AE253" s="61">
        <f>IF(OR(historie[[#This Row],[400m]]&gt;b_5_m-k_5_m*měření,historie[[#This Row],[400m]]=""),0,ROUNDDOWN(a_5_m*(b_5_m-k_5_m*měření-historie[[#This Row],[400m]])^c_5_m,0))</f>
        <v>93</v>
      </c>
      <c r="AF253" s="61">
        <f>IF(OR(historie[[#This Row],[Překážky]]&gt;b_6_m-k_6_m*měření,historie[[#This Row],[Překážky]]=""),0,ROUNDDOWN(a_6_m*(b_6_m-k_6_m*měření-historie[[#This Row],[Překážky]])^c_6_m,0))</f>
        <v>55</v>
      </c>
      <c r="AG253" s="61">
        <f>IF(OR(historie[[#This Row],[Disk]]&lt;b_7_m,historie[[#This Row],[Disk]]=""),0,ROUNDDOWN(a_7_m*(historie[[#This Row],[Disk]]-b_7_m)^c_7_m,0))</f>
        <v>365</v>
      </c>
      <c r="AH253" s="61">
        <f>IF(OR(historie[[#This Row],[Tyčka]]&lt;b_8_m,historie[[#This Row],[Tyčka]]=""),0,ROUNDDOWN(a_8_m*(historie[[#This Row],[Tyčka]]-b_8_m)^c_8_m,0))</f>
        <v>0</v>
      </c>
      <c r="AI253" s="61">
        <f>IF(OR(historie[[#This Row],[Oštěp]]&lt;b_9_m,historie[[#This Row],[Oštěp]]=""),0,ROUNDDOWN(a_9_m*(historie[[#This Row],[Oštěp]]-b_9_m)^c_9_m,0))</f>
        <v>279</v>
      </c>
      <c r="AJ253" s="61">
        <f>IF(OR(historie[[#This Row],[1500m]]*24*60*60&gt;b_10_m,historie[[#This Row],[1500m]]=""),0,ROUNDDOWN(a_10_m*(b_10_m-historie[[#This Row],[1500m]]*24*60*60)^c_10_m,0))</f>
        <v>0</v>
      </c>
      <c r="AK25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1890</v>
      </c>
      <c r="AL25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219</v>
      </c>
      <c r="AM253" s="61">
        <f>IF(OR(historie[[#This Row],[Dálka]]&lt;b_2_m,historie[[#This Row],[Dálka]]=""),0,ROUNDDOWN(a_2_m*(ROUND(historie[[#This Row],[Dálka]]*VLOOKUP(historie[[#This Row],[Veteran]],Veteran,3,FALSE),0)-b_2_m)^c_2_m,0))</f>
        <v>177</v>
      </c>
      <c r="AN253" s="61">
        <f>IF(OR(historie[[#This Row],[Koule]]&lt;b_3_m,historie[[#This Row],[Koule]]=""),0,ROUNDDOWN(a_3_m*(FLOOR(historie[[#This Row],[Koule]]*VLOOKUP(historie[[#This Row],[Veteran]],Veteran,4,FALSE),0.01)-b_3_m)^c_3_m,0))</f>
        <v>452</v>
      </c>
      <c r="AO253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25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93</v>
      </c>
      <c r="AQ25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55</v>
      </c>
      <c r="AR253" s="61">
        <f>IF(OR(historie[[#This Row],[Disk]]&lt;b_7_m,historie[[#This Row],[Disk]]=""),0,ROUNDDOWN(a_7_m*(FLOOR(historie[[#This Row],[Disk]]*VLOOKUP(historie[[#This Row],[Veteran]],Veteran,8,FALSE),0.01)-b_7_m)^c_7_m,0))</f>
        <v>365</v>
      </c>
      <c r="AS253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53" s="61">
        <f>IF(OR(historie[[#This Row],[Oštěp]]&lt;b_9_m,historie[[#This Row],[Oštěp]]=""),0,ROUNDDOWN(a_9_m*(FLOOR(historie[[#This Row],[Oštěp]]*VLOOKUP(historie[[#This Row],[Veteran]],Veteran,10,FALSE),0.01)-b_9_m)^c_9_m,0))</f>
        <v>279</v>
      </c>
      <c r="AU253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53" s="80">
        <f t="shared" si="3"/>
        <v>1890</v>
      </c>
      <c r="AW253" s="62">
        <f t="array" ref="AW253">MAX(IF(historie[[Jméno a příjmení]:[Jméno a příjmení]]=A253,historie[[100m_body_v]:[100m_body_v]]))
+MAX(IF(historie[[Jméno a příjmení]:[Jméno a příjmení]]=A253,historie[[dálka_body_v]:[dálka_body_v]]))
+MAX(IF(historie[[Jméno a příjmení]:[Jméno a příjmení]]=A253,historie[[koule_body_v]:[koule_body_v]]))
+MAX(IF(historie[[Jméno a příjmení]:[Jméno a příjmení]]=A253,historie[[výška_body_v]:[výška_body_v]]))
+MAX(IF(historie[[Jméno a příjmení]:[Jméno a příjmení]]=A253,historie[[400m_body_v]:[400m_body_v]]))
+MAX(IF(historie[[Jméno a příjmení]:[Jméno a příjmení]]=A253,historie[[překážky_body_v]:[překážky_body_v]]))
+MAX(IF(historie[[Jméno a příjmení]:[Jméno a příjmení]]=A253,historie[[disk_body_v]:[disk_body_v]]))
+MAX(IF(historie[[Jméno a příjmení]:[Jméno a příjmení]]=A253,historie[[tyčka_body_v]:[tyčka_body_v]]))
+MAX(IF(historie[[Jméno a příjmení]:[Jméno a příjmení]]=A253,historie[[oštěp_body_v]:[oštěp_body_v]]))
+MAX(IF(historie[[Jméno a příjmení]:[Jméno a příjmení]]=A253,historie[[1500m_body_v]:[1500m_body_v]]))</f>
        <v>1919</v>
      </c>
    </row>
    <row r="254" spans="1:49" x14ac:dyDescent="0.2">
      <c r="A254" s="56" t="s">
        <v>100</v>
      </c>
      <c r="B254" s="56"/>
      <c r="C254" s="57">
        <v>16</v>
      </c>
      <c r="D254" s="58">
        <v>70</v>
      </c>
      <c r="E254" s="59">
        <v>375</v>
      </c>
      <c r="F254" s="58">
        <v>167</v>
      </c>
      <c r="G254" s="57">
        <v>8.09</v>
      </c>
      <c r="H254" s="58">
        <v>372</v>
      </c>
      <c r="I254" s="59">
        <v>110</v>
      </c>
      <c r="J254" s="58">
        <v>131</v>
      </c>
      <c r="K254" s="57">
        <v>77.599999999999994</v>
      </c>
      <c r="L254" s="58">
        <v>21</v>
      </c>
      <c r="M254" s="57"/>
      <c r="N254" s="58">
        <v>0</v>
      </c>
      <c r="O254" s="57">
        <v>16.8</v>
      </c>
      <c r="P254" s="58">
        <v>213</v>
      </c>
      <c r="Q254" s="59"/>
      <c r="R254" s="58">
        <v>0</v>
      </c>
      <c r="S254" s="57">
        <v>32.520000000000003</v>
      </c>
      <c r="T254" s="58">
        <v>335</v>
      </c>
      <c r="U254" s="60"/>
      <c r="V254" s="58">
        <v>0</v>
      </c>
      <c r="W254" s="58">
        <v>1309</v>
      </c>
      <c r="X254" s="83">
        <v>1996</v>
      </c>
      <c r="Y254" s="77" t="str">
        <f>IF(historie[[#This Row],[Ročník]]&lt;&gt;0,historie[[#This Row],[Rok]]-historie[[#This Row],[Ročník]],"")</f>
        <v/>
      </c>
      <c r="Z254" s="80">
        <f>IF(AND(historie[[#This Row],[Ročník]]&lt;&gt;"",FLOOR(historie[[#This Row],[Rok]]-historie[[#This Row],[Ročník]],5)&gt;=35),FLOOR(historie[[#This Row],[Rok]]-historie[[#This Row],[Ročník]],5),0)</f>
        <v>0</v>
      </c>
      <c r="AA254" s="61">
        <f>IF(OR(historie[[#This Row],[100m]]&gt;b_1_m-k_1_m*měření,historie[[#This Row],[100m]]=""),0,ROUNDDOWN(a_1_m*(b_1_m-k_1_m*měření-historie[[#This Row],[100m]])^c_1_m,0))</f>
        <v>70</v>
      </c>
      <c r="AB254" s="61">
        <f>IF(OR(historie[[#This Row],[Dálka]]&lt;b_2_m,historie[[#This Row],[Dálka]]=""),0,ROUNDDOWN(a_2_m*(historie[[#This Row],[Dálka]]-b_2_m)^c_2_m,0))</f>
        <v>167</v>
      </c>
      <c r="AC254" s="61">
        <f>IF(OR(historie[[#This Row],[Koule]]&lt;b_3_m,historie[[#This Row],[Koule]]=""),0,ROUNDDOWN(a_3_m*(historie[[#This Row],[Koule]]-b_3_m)^c_3_m,0))</f>
        <v>372</v>
      </c>
      <c r="AD254" s="61">
        <f>IF(OR(historie[[#This Row],[Výška]]&lt;b_4_m,historie[[#This Row],[Výška]]=""),0,ROUNDDOWN(a_4_m*(historie[[#This Row],[Výška]]-b_4_m)^c_4_m,0))</f>
        <v>131</v>
      </c>
      <c r="AE254" s="61">
        <f>IF(OR(historie[[#This Row],[400m]]&gt;b_5_m-k_5_m*měření,historie[[#This Row],[400m]]=""),0,ROUNDDOWN(a_5_m*(b_5_m-k_5_m*měření-historie[[#This Row],[400m]])^c_5_m,0))</f>
        <v>21</v>
      </c>
      <c r="AF254" s="61">
        <f>IF(OR(historie[[#This Row],[Překážky]]&gt;b_6_m-k_6_m*měření,historie[[#This Row],[Překážky]]=""),0,ROUNDDOWN(a_6_m*(b_6_m-k_6_m*měření-historie[[#This Row],[Překážky]])^c_6_m,0))</f>
        <v>0</v>
      </c>
      <c r="AG254" s="61">
        <f>IF(OR(historie[[#This Row],[Disk]]&lt;b_7_m,historie[[#This Row],[Disk]]=""),0,ROUNDDOWN(a_7_m*(historie[[#This Row],[Disk]]-b_7_m)^c_7_m,0))</f>
        <v>213</v>
      </c>
      <c r="AH254" s="61">
        <f>IF(OR(historie[[#This Row],[Tyčka]]&lt;b_8_m,historie[[#This Row],[Tyčka]]=""),0,ROUNDDOWN(a_8_m*(historie[[#This Row],[Tyčka]]-b_8_m)^c_8_m,0))</f>
        <v>0</v>
      </c>
      <c r="AI254" s="61">
        <f>IF(OR(historie[[#This Row],[Oštěp]]&lt;b_9_m,historie[[#This Row],[Oštěp]]=""),0,ROUNDDOWN(a_9_m*(historie[[#This Row],[Oštěp]]-b_9_m)^c_9_m,0))</f>
        <v>335</v>
      </c>
      <c r="AJ254" s="61">
        <f>IF(OR(historie[[#This Row],[1500m]]*24*60*60&gt;b_10_m,historie[[#This Row],[1500m]]=""),0,ROUNDDOWN(a_10_m*(b_10_m-historie[[#This Row],[1500m]]*24*60*60)^c_10_m,0))</f>
        <v>0</v>
      </c>
      <c r="AK25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1309</v>
      </c>
      <c r="AL25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70</v>
      </c>
      <c r="AM254" s="61">
        <f>IF(OR(historie[[#This Row],[Dálka]]&lt;b_2_m,historie[[#This Row],[Dálka]]=""),0,ROUNDDOWN(a_2_m*(ROUND(historie[[#This Row],[Dálka]]*VLOOKUP(historie[[#This Row],[Veteran]],Veteran,3,FALSE),0)-b_2_m)^c_2_m,0))</f>
        <v>167</v>
      </c>
      <c r="AN254" s="61">
        <f>IF(OR(historie[[#This Row],[Koule]]&lt;b_3_m,historie[[#This Row],[Koule]]=""),0,ROUNDDOWN(a_3_m*(FLOOR(historie[[#This Row],[Koule]]*VLOOKUP(historie[[#This Row],[Veteran]],Veteran,4,FALSE),0.01)-b_3_m)^c_3_m,0))</f>
        <v>372</v>
      </c>
      <c r="AO254" s="61">
        <f>IF(OR(historie[[#This Row],[Výška]]&lt;b_4_m,historie[[#This Row],[Výška]]=""),0,ROUNDDOWN(a_4_m*(ROUND(historie[[#This Row],[Výška]]*VLOOKUP(historie[[#This Row],[Veteran]],Veteran,5,FALSE),0)-b_4_m)^c_4_m,0))</f>
        <v>131</v>
      </c>
      <c r="AP25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21</v>
      </c>
      <c r="AQ25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54" s="61">
        <f>IF(OR(historie[[#This Row],[Disk]]&lt;b_7_m,historie[[#This Row],[Disk]]=""),0,ROUNDDOWN(a_7_m*(FLOOR(historie[[#This Row],[Disk]]*VLOOKUP(historie[[#This Row],[Veteran]],Veteran,8,FALSE),0.01)-b_7_m)^c_7_m,0))</f>
        <v>213</v>
      </c>
      <c r="AS254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54" s="61">
        <f>IF(OR(historie[[#This Row],[Oštěp]]&lt;b_9_m,historie[[#This Row],[Oštěp]]=""),0,ROUNDDOWN(a_9_m*(FLOOR(historie[[#This Row],[Oštěp]]*VLOOKUP(historie[[#This Row],[Veteran]],Veteran,10,FALSE),0.01)-b_9_m)^c_9_m,0))</f>
        <v>335</v>
      </c>
      <c r="AU254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54" s="80">
        <f t="shared" si="3"/>
        <v>1309</v>
      </c>
      <c r="AW254" s="62">
        <f t="array" ref="AW254">MAX(IF(historie[[Jméno a příjmení]:[Jméno a příjmení]]=A254,historie[[100m_body_v]:[100m_body_v]]))
+MAX(IF(historie[[Jméno a příjmení]:[Jméno a příjmení]]=A254,historie[[dálka_body_v]:[dálka_body_v]]))
+MAX(IF(historie[[Jméno a příjmení]:[Jméno a příjmení]]=A254,historie[[koule_body_v]:[koule_body_v]]))
+MAX(IF(historie[[Jméno a příjmení]:[Jméno a příjmení]]=A254,historie[[výška_body_v]:[výška_body_v]]))
+MAX(IF(historie[[Jméno a příjmení]:[Jméno a příjmení]]=A254,historie[[400m_body_v]:[400m_body_v]]))
+MAX(IF(historie[[Jméno a příjmení]:[Jméno a příjmení]]=A254,historie[[překážky_body_v]:[překážky_body_v]]))
+MAX(IF(historie[[Jméno a příjmení]:[Jméno a příjmení]]=A254,historie[[disk_body_v]:[disk_body_v]]))
+MAX(IF(historie[[Jméno a příjmení]:[Jméno a příjmení]]=A254,historie[[tyčka_body_v]:[tyčka_body_v]]))
+MAX(IF(historie[[Jméno a příjmení]:[Jméno a příjmení]]=A254,historie[[oštěp_body_v]:[oštěp_body_v]]))
+MAX(IF(historie[[Jméno a příjmení]:[Jméno a příjmení]]=A254,historie[[1500m_body_v]:[1500m_body_v]]))</f>
        <v>1309</v>
      </c>
    </row>
    <row r="255" spans="1:49" x14ac:dyDescent="0.2">
      <c r="A255" s="56" t="s">
        <v>48</v>
      </c>
      <c r="B255" s="56">
        <v>1971</v>
      </c>
      <c r="C255" s="57">
        <v>14</v>
      </c>
      <c r="D255" s="58">
        <v>279</v>
      </c>
      <c r="E255" s="59">
        <v>482</v>
      </c>
      <c r="F255" s="58">
        <v>348</v>
      </c>
      <c r="G255" s="57">
        <v>7.98</v>
      </c>
      <c r="H255" s="58">
        <v>365</v>
      </c>
      <c r="I255" s="59">
        <v>135</v>
      </c>
      <c r="J255" s="58">
        <v>283</v>
      </c>
      <c r="K255" s="57">
        <v>69.81</v>
      </c>
      <c r="L255" s="58">
        <v>139</v>
      </c>
      <c r="M255" s="57">
        <v>28.5</v>
      </c>
      <c r="N255" s="58">
        <v>0</v>
      </c>
      <c r="O255" s="57">
        <v>17.5</v>
      </c>
      <c r="P255" s="58">
        <v>226</v>
      </c>
      <c r="Q255" s="59">
        <v>120</v>
      </c>
      <c r="R255" s="58">
        <v>15</v>
      </c>
      <c r="S255" s="57">
        <v>24.47</v>
      </c>
      <c r="T255" s="58">
        <v>222</v>
      </c>
      <c r="U255" s="60">
        <v>4.4459490740740744E-3</v>
      </c>
      <c r="V255" s="58">
        <v>174</v>
      </c>
      <c r="W255" s="58">
        <v>2051</v>
      </c>
      <c r="X255" s="83">
        <v>2013</v>
      </c>
      <c r="Y255" s="77">
        <f>IF(historie[[#This Row],[Ročník]]&lt;&gt;0,historie[[#This Row],[Rok]]-historie[[#This Row],[Ročník]],"")</f>
        <v>42</v>
      </c>
      <c r="Z255" s="80">
        <f>IF(AND(historie[[#This Row],[Ročník]]&lt;&gt;"",FLOOR(historie[[#This Row],[Rok]]-historie[[#This Row],[Ročník]],5)&gt;=35),FLOOR(historie[[#This Row],[Rok]]-historie[[#This Row],[Ročník]],5),0)</f>
        <v>40</v>
      </c>
      <c r="AA255" s="61">
        <f>IF(OR(historie[[#This Row],[100m]]&gt;b_1_m-k_1_m*měření,historie[[#This Row],[100m]]=""),0,ROUNDDOWN(a_1_m*(b_1_m-k_1_m*měření-historie[[#This Row],[100m]])^c_1_m,0))</f>
        <v>279</v>
      </c>
      <c r="AB255" s="61">
        <f>IF(OR(historie[[#This Row],[Dálka]]&lt;b_2_m,historie[[#This Row],[Dálka]]=""),0,ROUNDDOWN(a_2_m*(historie[[#This Row],[Dálka]]-b_2_m)^c_2_m,0))</f>
        <v>348</v>
      </c>
      <c r="AC255" s="61">
        <f>IF(OR(historie[[#This Row],[Koule]]&lt;b_3_m,historie[[#This Row],[Koule]]=""),0,ROUNDDOWN(a_3_m*(historie[[#This Row],[Koule]]-b_3_m)^c_3_m,0))</f>
        <v>365</v>
      </c>
      <c r="AD255" s="61">
        <f>IF(OR(historie[[#This Row],[Výška]]&lt;b_4_m,historie[[#This Row],[Výška]]=""),0,ROUNDDOWN(a_4_m*(historie[[#This Row],[Výška]]-b_4_m)^c_4_m,0))</f>
        <v>283</v>
      </c>
      <c r="AE255" s="61">
        <f>IF(OR(historie[[#This Row],[400m]]&gt;b_5_m-k_5_m*měření,historie[[#This Row],[400m]]=""),0,ROUNDDOWN(a_5_m*(b_5_m-k_5_m*měření-historie[[#This Row],[400m]])^c_5_m,0))</f>
        <v>139</v>
      </c>
      <c r="AF255" s="61">
        <f>IF(OR(historie[[#This Row],[Překážky]]&gt;b_6_m-k_6_m*měření,historie[[#This Row],[Překážky]]=""),0,ROUNDDOWN(a_6_m*(b_6_m-k_6_m*měření-historie[[#This Row],[Překážky]])^c_6_m,0))</f>
        <v>0</v>
      </c>
      <c r="AG255" s="61">
        <f>IF(OR(historie[[#This Row],[Disk]]&lt;b_7_m,historie[[#This Row],[Disk]]=""),0,ROUNDDOWN(a_7_m*(historie[[#This Row],[Disk]]-b_7_m)^c_7_m,0))</f>
        <v>226</v>
      </c>
      <c r="AH255" s="61">
        <f>IF(OR(historie[[#This Row],[Tyčka]]&lt;b_8_m,historie[[#This Row],[Tyčka]]=""),0,ROUNDDOWN(a_8_m*(historie[[#This Row],[Tyčka]]-b_8_m)^c_8_m,0))</f>
        <v>15</v>
      </c>
      <c r="AI255" s="61">
        <f>IF(OR(historie[[#This Row],[Oštěp]]&lt;b_9_m,historie[[#This Row],[Oštěp]]=""),0,ROUNDDOWN(a_9_m*(historie[[#This Row],[Oštěp]]-b_9_m)^c_9_m,0))</f>
        <v>222</v>
      </c>
      <c r="AJ255" s="61">
        <f>IF(OR(historie[[#This Row],[1500m]]*24*60*60&gt;b_10_m,historie[[#This Row],[1500m]]=""),0,ROUNDDOWN(a_10_m*(b_10_m-historie[[#This Row],[1500m]]*24*60*60)^c_10_m,0))</f>
        <v>174</v>
      </c>
      <c r="AK25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2051</v>
      </c>
      <c r="AL25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363</v>
      </c>
      <c r="AM255" s="61">
        <f>IF(OR(historie[[#This Row],[Dálka]]&lt;b_2_m,historie[[#This Row],[Dálka]]=""),0,ROUNDDOWN(a_2_m*(ROUND(historie[[#This Row],[Dálka]]*VLOOKUP(historie[[#This Row],[Veteran]],Veteran,3,FALSE),0)-b_2_m)^c_2_m,0))</f>
        <v>431</v>
      </c>
      <c r="AN255" s="61">
        <f>IF(OR(historie[[#This Row],[Koule]]&lt;b_3_m,historie[[#This Row],[Koule]]=""),0,ROUNDDOWN(a_3_m*(FLOOR(historie[[#This Row],[Koule]]*VLOOKUP(historie[[#This Row],[Veteran]],Veteran,4,FALSE),0.01)-b_3_m)^c_3_m,0))</f>
        <v>419</v>
      </c>
      <c r="AO255" s="61">
        <f>IF(OR(historie[[#This Row],[Výška]]&lt;b_4_m,historie[[#This Row],[Výška]]=""),0,ROUNDDOWN(a_4_m*(ROUND(historie[[#This Row],[Výška]]*VLOOKUP(historie[[#This Row],[Veteran]],Veteran,5,FALSE),0)-b_4_m)^c_4_m,0))</f>
        <v>331</v>
      </c>
      <c r="AP25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247</v>
      </c>
      <c r="AQ25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55" s="61">
        <f>IF(OR(historie[[#This Row],[Disk]]&lt;b_7_m,historie[[#This Row],[Disk]]=""),0,ROUNDDOWN(a_7_m*(FLOOR(historie[[#This Row],[Disk]]*VLOOKUP(historie[[#This Row],[Veteran]],Veteran,8,FALSE),0.01)-b_7_m)^c_7_m,0))</f>
        <v>258</v>
      </c>
      <c r="AS255" s="61">
        <f>IF(OR(historie[[#This Row],[Tyčka]]&lt;b_8_m,historie[[#This Row],[Tyčka]]=""),0,ROUNDDOWN(a_8_m*(ROUND(historie[[#This Row],[Tyčka]]*VLOOKUP(historie[[#This Row],[Veteran]],Veteran,9,FALSE),0)-b_8_m)^c_8_m,0))</f>
        <v>26</v>
      </c>
      <c r="AT255" s="61">
        <f>IF(OR(historie[[#This Row],[Oštěp]]&lt;b_9_m,historie[[#This Row],[Oštěp]]=""),0,ROUNDDOWN(a_9_m*(FLOOR(historie[[#This Row],[Oštěp]]*VLOOKUP(historie[[#This Row],[Veteran]],Veteran,10,FALSE),0.01)-b_9_m)^c_9_m,0))</f>
        <v>251</v>
      </c>
      <c r="AU255" s="61">
        <f>IF(OR(historie[[#This Row],[1500m]]*24*60*60&gt;b_10_m,historie[[#This Row],[1500m]]=""),0,ROUNDDOWN(a_10_m*(b_10_m-historie[[#This Row],[1500m]]*VLOOKUP(historie[[#This Row],[Veteran]],Veteran,11,FALSE)*24*60*60)^c_10_m,0))</f>
        <v>242</v>
      </c>
      <c r="AV255" s="80">
        <f t="shared" si="3"/>
        <v>2568</v>
      </c>
      <c r="AW255" s="62">
        <f t="array" ref="AW255">MAX(IF(historie[[Jméno a příjmení]:[Jméno a příjmení]]=A255,historie[[100m_body_v]:[100m_body_v]]))
+MAX(IF(historie[[Jméno a příjmení]:[Jméno a příjmení]]=A255,historie[[dálka_body_v]:[dálka_body_v]]))
+MAX(IF(historie[[Jméno a příjmení]:[Jméno a příjmení]]=A255,historie[[koule_body_v]:[koule_body_v]]))
+MAX(IF(historie[[Jméno a příjmení]:[Jméno a příjmení]]=A255,historie[[výška_body_v]:[výška_body_v]]))
+MAX(IF(historie[[Jméno a příjmení]:[Jméno a příjmení]]=A255,historie[[400m_body_v]:[400m_body_v]]))
+MAX(IF(historie[[Jméno a příjmení]:[Jméno a příjmení]]=A255,historie[[překážky_body_v]:[překážky_body_v]]))
+MAX(IF(historie[[Jméno a příjmení]:[Jméno a příjmení]]=A255,historie[[disk_body_v]:[disk_body_v]]))
+MAX(IF(historie[[Jméno a příjmení]:[Jméno a příjmení]]=A255,historie[[tyčka_body_v]:[tyčka_body_v]]))
+MAX(IF(historie[[Jméno a příjmení]:[Jméno a příjmení]]=A255,historie[[oštěp_body_v]:[oštěp_body_v]]))
+MAX(IF(historie[[Jméno a příjmení]:[Jméno a příjmení]]=A255,historie[[1500m_body_v]:[1500m_body_v]]))</f>
        <v>2922</v>
      </c>
    </row>
    <row r="256" spans="1:49" x14ac:dyDescent="0.2">
      <c r="A256" s="56" t="s">
        <v>48</v>
      </c>
      <c r="B256" s="56">
        <v>1971</v>
      </c>
      <c r="C256" s="57">
        <v>13.67</v>
      </c>
      <c r="D256" s="58">
        <v>325</v>
      </c>
      <c r="E256" s="59">
        <v>486</v>
      </c>
      <c r="F256" s="58">
        <v>356</v>
      </c>
      <c r="G256" s="57">
        <v>7.58</v>
      </c>
      <c r="H256" s="58">
        <v>341</v>
      </c>
      <c r="I256" s="63">
        <v>140</v>
      </c>
      <c r="J256" s="58">
        <v>317</v>
      </c>
      <c r="K256" s="57">
        <v>68.3</v>
      </c>
      <c r="L256" s="58">
        <v>172</v>
      </c>
      <c r="M256" s="57">
        <v>26.59</v>
      </c>
      <c r="N256" s="58">
        <v>15</v>
      </c>
      <c r="O256" s="57">
        <v>21.46</v>
      </c>
      <c r="P256" s="58">
        <v>300</v>
      </c>
      <c r="Q256" s="63">
        <v>150</v>
      </c>
      <c r="R256" s="58">
        <v>54</v>
      </c>
      <c r="S256" s="57">
        <v>24.78</v>
      </c>
      <c r="T256" s="58">
        <v>226</v>
      </c>
      <c r="U256" s="60">
        <v>4.3287037037037035E-3</v>
      </c>
      <c r="V256" s="58">
        <v>211</v>
      </c>
      <c r="W256" s="58">
        <v>2317</v>
      </c>
      <c r="X256" s="83">
        <v>2012</v>
      </c>
      <c r="Y256" s="77">
        <f>IF(historie[[#This Row],[Ročník]]&lt;&gt;0,historie[[#This Row],[Rok]]-historie[[#This Row],[Ročník]],"")</f>
        <v>41</v>
      </c>
      <c r="Z256" s="80">
        <f>IF(AND(historie[[#This Row],[Ročník]]&lt;&gt;"",FLOOR(historie[[#This Row],[Rok]]-historie[[#This Row],[Ročník]],5)&gt;=35),FLOOR(historie[[#This Row],[Rok]]-historie[[#This Row],[Ročník]],5),0)</f>
        <v>40</v>
      </c>
      <c r="AA256" s="61">
        <f>IF(OR(historie[[#This Row],[100m]]&gt;b_1_m-k_1_m*měření,historie[[#This Row],[100m]]=""),0,ROUNDDOWN(a_1_m*(b_1_m-k_1_m*měření-historie[[#This Row],[100m]])^c_1_m,0))</f>
        <v>325</v>
      </c>
      <c r="AB256" s="61">
        <f>IF(OR(historie[[#This Row],[Dálka]]&lt;b_2_m,historie[[#This Row],[Dálka]]=""),0,ROUNDDOWN(a_2_m*(historie[[#This Row],[Dálka]]-b_2_m)^c_2_m,0))</f>
        <v>356</v>
      </c>
      <c r="AC256" s="61">
        <f>IF(OR(historie[[#This Row],[Koule]]&lt;b_3_m,historie[[#This Row],[Koule]]=""),0,ROUNDDOWN(a_3_m*(historie[[#This Row],[Koule]]-b_3_m)^c_3_m,0))</f>
        <v>341</v>
      </c>
      <c r="AD256" s="61">
        <f>IF(OR(historie[[#This Row],[Výška]]&lt;b_4_m,historie[[#This Row],[Výška]]=""),0,ROUNDDOWN(a_4_m*(historie[[#This Row],[Výška]]-b_4_m)^c_4_m,0))</f>
        <v>317</v>
      </c>
      <c r="AE256" s="61">
        <f>IF(OR(historie[[#This Row],[400m]]&gt;b_5_m-k_5_m*měření,historie[[#This Row],[400m]]=""),0,ROUNDDOWN(a_5_m*(b_5_m-k_5_m*měření-historie[[#This Row],[400m]])^c_5_m,0))</f>
        <v>172</v>
      </c>
      <c r="AF256" s="61">
        <f>IF(OR(historie[[#This Row],[Překážky]]&gt;b_6_m-k_6_m*měření,historie[[#This Row],[Překážky]]=""),0,ROUNDDOWN(a_6_m*(b_6_m-k_6_m*měření-historie[[#This Row],[Překážky]])^c_6_m,0))</f>
        <v>15</v>
      </c>
      <c r="AG256" s="61">
        <f>IF(OR(historie[[#This Row],[Disk]]&lt;b_7_m,historie[[#This Row],[Disk]]=""),0,ROUNDDOWN(a_7_m*(historie[[#This Row],[Disk]]-b_7_m)^c_7_m,0))</f>
        <v>300</v>
      </c>
      <c r="AH256" s="61">
        <f>IF(OR(historie[[#This Row],[Tyčka]]&lt;b_8_m,historie[[#This Row],[Tyčka]]=""),0,ROUNDDOWN(a_8_m*(historie[[#This Row],[Tyčka]]-b_8_m)^c_8_m,0))</f>
        <v>54</v>
      </c>
      <c r="AI256" s="61">
        <f>IF(OR(historie[[#This Row],[Oštěp]]&lt;b_9_m,historie[[#This Row],[Oštěp]]=""),0,ROUNDDOWN(a_9_m*(historie[[#This Row],[Oštěp]]-b_9_m)^c_9_m,0))</f>
        <v>226</v>
      </c>
      <c r="AJ256" s="61">
        <f>IF(OR(historie[[#This Row],[1500m]]*24*60*60&gt;b_10_m,historie[[#This Row],[1500m]]=""),0,ROUNDDOWN(a_10_m*(b_10_m-historie[[#This Row],[1500m]]*24*60*60)^c_10_m,0))</f>
        <v>210</v>
      </c>
      <c r="AK25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2316</v>
      </c>
      <c r="AL25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412</v>
      </c>
      <c r="AM256" s="61">
        <f>IF(OR(historie[[#This Row],[Dálka]]&lt;b_2_m,historie[[#This Row],[Dálka]]=""),0,ROUNDDOWN(a_2_m*(ROUND(historie[[#This Row],[Dálka]]*VLOOKUP(historie[[#This Row],[Veteran]],Veteran,3,FALSE),0)-b_2_m)^c_2_m,0))</f>
        <v>441</v>
      </c>
      <c r="AN256" s="61">
        <f>IF(OR(historie[[#This Row],[Koule]]&lt;b_3_m,historie[[#This Row],[Koule]]=""),0,ROUNDDOWN(a_3_m*(FLOOR(historie[[#This Row],[Koule]]*VLOOKUP(historie[[#This Row],[Veteran]],Veteran,4,FALSE),0.01)-b_3_m)^c_3_m,0))</f>
        <v>392</v>
      </c>
      <c r="AO256" s="61">
        <f>IF(OR(historie[[#This Row],[Výška]]&lt;b_4_m,historie[[#This Row],[Výška]]=""),0,ROUNDDOWN(a_4_m*(ROUND(historie[[#This Row],[Výška]]*VLOOKUP(historie[[#This Row],[Veteran]],Veteran,5,FALSE),0)-b_4_m)^c_4_m,0))</f>
        <v>367</v>
      </c>
      <c r="AP25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286</v>
      </c>
      <c r="AQ25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46</v>
      </c>
      <c r="AR256" s="61">
        <f>IF(OR(historie[[#This Row],[Disk]]&lt;b_7_m,historie[[#This Row],[Disk]]=""),0,ROUNDDOWN(a_7_m*(FLOOR(historie[[#This Row],[Disk]]*VLOOKUP(historie[[#This Row],[Veteran]],Veteran,8,FALSE),0.01)-b_7_m)^c_7_m,0))</f>
        <v>341</v>
      </c>
      <c r="AS256" s="61">
        <f>IF(OR(historie[[#This Row],[Tyčka]]&lt;b_8_m,historie[[#This Row],[Tyčka]]=""),0,ROUNDDOWN(a_8_m*(ROUND(historie[[#This Row],[Tyčka]]*VLOOKUP(historie[[#This Row],[Veteran]],Veteran,9,FALSE),0)-b_8_m)^c_8_m,0))</f>
        <v>73</v>
      </c>
      <c r="AT256" s="61">
        <f>IF(OR(historie[[#This Row],[Oštěp]]&lt;b_9_m,historie[[#This Row],[Oštěp]]=""),0,ROUNDDOWN(a_9_m*(FLOOR(historie[[#This Row],[Oštěp]]*VLOOKUP(historie[[#This Row],[Veteran]],Veteran,10,FALSE),0.01)-b_9_m)^c_9_m,0))</f>
        <v>256</v>
      </c>
      <c r="AU256" s="61">
        <f>IF(OR(historie[[#This Row],[1500m]]*24*60*60&gt;b_10_m,historie[[#This Row],[1500m]]=""),0,ROUNDDOWN(a_10_m*(b_10_m-historie[[#This Row],[1500m]]*VLOOKUP(historie[[#This Row],[Veteran]],Veteran,11,FALSE)*24*60*60)^c_10_m,0))</f>
        <v>281</v>
      </c>
      <c r="AV256" s="80">
        <f t="shared" si="3"/>
        <v>2895</v>
      </c>
      <c r="AW256" s="62">
        <f t="array" ref="AW256">MAX(IF(historie[[Jméno a příjmení]:[Jméno a příjmení]]=A256,historie[[100m_body_v]:[100m_body_v]]))
+MAX(IF(historie[[Jméno a příjmení]:[Jméno a příjmení]]=A256,historie[[dálka_body_v]:[dálka_body_v]]))
+MAX(IF(historie[[Jméno a příjmení]:[Jméno a příjmení]]=A256,historie[[koule_body_v]:[koule_body_v]]))
+MAX(IF(historie[[Jméno a příjmení]:[Jméno a příjmení]]=A256,historie[[výška_body_v]:[výška_body_v]]))
+MAX(IF(historie[[Jméno a příjmení]:[Jméno a příjmení]]=A256,historie[[400m_body_v]:[400m_body_v]]))
+MAX(IF(historie[[Jméno a příjmení]:[Jméno a příjmení]]=A256,historie[[překážky_body_v]:[překážky_body_v]]))
+MAX(IF(historie[[Jméno a příjmení]:[Jméno a příjmení]]=A256,historie[[disk_body_v]:[disk_body_v]]))
+MAX(IF(historie[[Jméno a příjmení]:[Jméno a příjmení]]=A256,historie[[tyčka_body_v]:[tyčka_body_v]]))
+MAX(IF(historie[[Jméno a příjmení]:[Jméno a příjmení]]=A256,historie[[oštěp_body_v]:[oštěp_body_v]]))
+MAX(IF(historie[[Jméno a příjmení]:[Jméno a příjmení]]=A256,historie[[1500m_body_v]:[1500m_body_v]]))</f>
        <v>2922</v>
      </c>
    </row>
    <row r="257" spans="1:49" x14ac:dyDescent="0.2">
      <c r="A257" s="56" t="s">
        <v>24</v>
      </c>
      <c r="B257" s="56">
        <v>1985</v>
      </c>
      <c r="C257" s="57">
        <v>14.16</v>
      </c>
      <c r="D257" s="58">
        <v>258</v>
      </c>
      <c r="E257" s="59">
        <v>417</v>
      </c>
      <c r="F257" s="58">
        <v>234</v>
      </c>
      <c r="G257" s="57">
        <v>8.1999999999999993</v>
      </c>
      <c r="H257" s="58">
        <v>378</v>
      </c>
      <c r="I257" s="63">
        <v>145</v>
      </c>
      <c r="J257" s="58">
        <v>352</v>
      </c>
      <c r="K257" s="57">
        <v>66.34</v>
      </c>
      <c r="L257" s="58">
        <v>219</v>
      </c>
      <c r="M257" s="57"/>
      <c r="N257" s="58">
        <v>0</v>
      </c>
      <c r="O257" s="57">
        <v>20.49</v>
      </c>
      <c r="P257" s="58">
        <v>281</v>
      </c>
      <c r="Q257" s="63">
        <v>190</v>
      </c>
      <c r="R257" s="58">
        <v>121</v>
      </c>
      <c r="S257" s="57">
        <v>36.049999999999997</v>
      </c>
      <c r="T257" s="58">
        <v>385</v>
      </c>
      <c r="U257" s="60">
        <v>3.7037037037037034E-3</v>
      </c>
      <c r="V257" s="58">
        <v>452</v>
      </c>
      <c r="W257" s="58">
        <v>2680</v>
      </c>
      <c r="X257" s="83">
        <v>2007</v>
      </c>
      <c r="Y257" s="77">
        <f>IF(historie[[#This Row],[Ročník]]&lt;&gt;0,historie[[#This Row],[Rok]]-historie[[#This Row],[Ročník]],"")</f>
        <v>22</v>
      </c>
      <c r="Z257" s="80">
        <f>IF(AND(historie[[#This Row],[Ročník]]&lt;&gt;"",FLOOR(historie[[#This Row],[Rok]]-historie[[#This Row],[Ročník]],5)&gt;=35),FLOOR(historie[[#This Row],[Rok]]-historie[[#This Row],[Ročník]],5),0)</f>
        <v>0</v>
      </c>
      <c r="AA257" s="61">
        <f>IF(OR(historie[[#This Row],[100m]]&gt;b_1_m-k_1_m*měření,historie[[#This Row],[100m]]=""),0,ROUNDDOWN(a_1_m*(b_1_m-k_1_m*měření-historie[[#This Row],[100m]])^c_1_m,0))</f>
        <v>258</v>
      </c>
      <c r="AB257" s="61">
        <f>IF(OR(historie[[#This Row],[Dálka]]&lt;b_2_m,historie[[#This Row],[Dálka]]=""),0,ROUNDDOWN(a_2_m*(historie[[#This Row],[Dálka]]-b_2_m)^c_2_m,0))</f>
        <v>234</v>
      </c>
      <c r="AC257" s="61">
        <f>IF(OR(historie[[#This Row],[Koule]]&lt;b_3_m,historie[[#This Row],[Koule]]=""),0,ROUNDDOWN(a_3_m*(historie[[#This Row],[Koule]]-b_3_m)^c_3_m,0))</f>
        <v>378</v>
      </c>
      <c r="AD257" s="61">
        <f>IF(OR(historie[[#This Row],[Výška]]&lt;b_4_m,historie[[#This Row],[Výška]]=""),0,ROUNDDOWN(a_4_m*(historie[[#This Row],[Výška]]-b_4_m)^c_4_m,0))</f>
        <v>352</v>
      </c>
      <c r="AE257" s="61">
        <f>IF(OR(historie[[#This Row],[400m]]&gt;b_5_m-k_5_m*měření,historie[[#This Row],[400m]]=""),0,ROUNDDOWN(a_5_m*(b_5_m-k_5_m*měření-historie[[#This Row],[400m]])^c_5_m,0))</f>
        <v>219</v>
      </c>
      <c r="AF257" s="61">
        <f>IF(OR(historie[[#This Row],[Překážky]]&gt;b_6_m-k_6_m*měření,historie[[#This Row],[Překážky]]=""),0,ROUNDDOWN(a_6_m*(b_6_m-k_6_m*měření-historie[[#This Row],[Překážky]])^c_6_m,0))</f>
        <v>0</v>
      </c>
      <c r="AG257" s="61">
        <f>IF(OR(historie[[#This Row],[Disk]]&lt;b_7_m,historie[[#This Row],[Disk]]=""),0,ROUNDDOWN(a_7_m*(historie[[#This Row],[Disk]]-b_7_m)^c_7_m,0))</f>
        <v>281</v>
      </c>
      <c r="AH257" s="61">
        <f>IF(OR(historie[[#This Row],[Tyčka]]&lt;b_8_m,historie[[#This Row],[Tyčka]]=""),0,ROUNDDOWN(a_8_m*(historie[[#This Row],[Tyčka]]-b_8_m)^c_8_m,0))</f>
        <v>121</v>
      </c>
      <c r="AI257" s="61">
        <f>IF(OR(historie[[#This Row],[Oštěp]]&lt;b_9_m,historie[[#This Row],[Oštěp]]=""),0,ROUNDDOWN(a_9_m*(historie[[#This Row],[Oštěp]]-b_9_m)^c_9_m,0))</f>
        <v>385</v>
      </c>
      <c r="AJ257" s="61">
        <f>IF(OR(historie[[#This Row],[1500m]]*24*60*60&gt;b_10_m,historie[[#This Row],[1500m]]=""),0,ROUNDDOWN(a_10_m*(b_10_m-historie[[#This Row],[1500m]]*24*60*60)^c_10_m,0))</f>
        <v>450</v>
      </c>
      <c r="AK25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2678</v>
      </c>
      <c r="AL25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258</v>
      </c>
      <c r="AM257" s="61">
        <f>IF(OR(historie[[#This Row],[Dálka]]&lt;b_2_m,historie[[#This Row],[Dálka]]=""),0,ROUNDDOWN(a_2_m*(ROUND(historie[[#This Row],[Dálka]]*VLOOKUP(historie[[#This Row],[Veteran]],Veteran,3,FALSE),0)-b_2_m)^c_2_m,0))</f>
        <v>234</v>
      </c>
      <c r="AN257" s="61">
        <f>IF(OR(historie[[#This Row],[Koule]]&lt;b_3_m,historie[[#This Row],[Koule]]=""),0,ROUNDDOWN(a_3_m*(FLOOR(historie[[#This Row],[Koule]]*VLOOKUP(historie[[#This Row],[Veteran]],Veteran,4,FALSE),0.01)-b_3_m)^c_3_m,0))</f>
        <v>378</v>
      </c>
      <c r="AO257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25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219</v>
      </c>
      <c r="AQ25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57" s="61">
        <f>IF(OR(historie[[#This Row],[Disk]]&lt;b_7_m,historie[[#This Row],[Disk]]=""),0,ROUNDDOWN(a_7_m*(FLOOR(historie[[#This Row],[Disk]]*VLOOKUP(historie[[#This Row],[Veteran]],Veteran,8,FALSE),0.01)-b_7_m)^c_7_m,0))</f>
        <v>281</v>
      </c>
      <c r="AS257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257" s="61">
        <f>IF(OR(historie[[#This Row],[Oštěp]]&lt;b_9_m,historie[[#This Row],[Oštěp]]=""),0,ROUNDDOWN(a_9_m*(FLOOR(historie[[#This Row],[Oštěp]]*VLOOKUP(historie[[#This Row],[Veteran]],Veteran,10,FALSE),0.01)-b_9_m)^c_9_m,0))</f>
        <v>385</v>
      </c>
      <c r="AU257" s="61">
        <f>IF(OR(historie[[#This Row],[1500m]]*24*60*60&gt;b_10_m,historie[[#This Row],[1500m]]=""),0,ROUNDDOWN(a_10_m*(b_10_m-historie[[#This Row],[1500m]]*VLOOKUP(historie[[#This Row],[Veteran]],Veteran,11,FALSE)*24*60*60)^c_10_m,0))</f>
        <v>450</v>
      </c>
      <c r="AV257" s="80">
        <f t="shared" si="3"/>
        <v>2678</v>
      </c>
      <c r="AW257" s="62">
        <f t="array" ref="AW257">MAX(IF(historie[[Jméno a příjmení]:[Jméno a příjmení]]=A257,historie[[100m_body_v]:[100m_body_v]]))
+MAX(IF(historie[[Jméno a příjmení]:[Jméno a příjmení]]=A257,historie[[dálka_body_v]:[dálka_body_v]]))
+MAX(IF(historie[[Jméno a příjmení]:[Jméno a příjmení]]=A257,historie[[koule_body_v]:[koule_body_v]]))
+MAX(IF(historie[[Jméno a příjmení]:[Jméno a příjmení]]=A257,historie[[výška_body_v]:[výška_body_v]]))
+MAX(IF(historie[[Jméno a příjmení]:[Jméno a příjmení]]=A257,historie[[400m_body_v]:[400m_body_v]]))
+MAX(IF(historie[[Jméno a příjmení]:[Jméno a příjmení]]=A257,historie[[překážky_body_v]:[překážky_body_v]]))
+MAX(IF(historie[[Jméno a příjmení]:[Jméno a příjmení]]=A257,historie[[disk_body_v]:[disk_body_v]]))
+MAX(IF(historie[[Jméno a příjmení]:[Jméno a příjmení]]=A257,historie[[tyčka_body_v]:[tyčka_body_v]]))
+MAX(IF(historie[[Jméno a příjmení]:[Jméno a příjmení]]=A257,historie[[oštěp_body_v]:[oštěp_body_v]]))
+MAX(IF(historie[[Jméno a příjmení]:[Jméno a příjmení]]=A257,historie[[1500m_body_v]:[1500m_body_v]]))</f>
        <v>2932</v>
      </c>
    </row>
    <row r="258" spans="1:49" x14ac:dyDescent="0.2">
      <c r="A258" s="56" t="s">
        <v>24</v>
      </c>
      <c r="B258" s="56">
        <v>1985</v>
      </c>
      <c r="C258" s="57">
        <v>13.88</v>
      </c>
      <c r="D258" s="58">
        <v>295</v>
      </c>
      <c r="E258" s="59">
        <v>436</v>
      </c>
      <c r="F258" s="58">
        <v>266</v>
      </c>
      <c r="G258" s="57">
        <v>8.74</v>
      </c>
      <c r="H258" s="58">
        <v>410</v>
      </c>
      <c r="I258" s="63">
        <v>140</v>
      </c>
      <c r="J258" s="58">
        <v>317</v>
      </c>
      <c r="K258" s="57">
        <v>66.87</v>
      </c>
      <c r="L258" s="58">
        <v>206</v>
      </c>
      <c r="M258" s="57">
        <v>27.2</v>
      </c>
      <c r="N258" s="58">
        <v>6</v>
      </c>
      <c r="O258" s="57">
        <v>21.47</v>
      </c>
      <c r="P258" s="58">
        <v>300</v>
      </c>
      <c r="Q258" s="63"/>
      <c r="R258" s="58">
        <v>0</v>
      </c>
      <c r="S258" s="57">
        <v>37.47</v>
      </c>
      <c r="T258" s="58">
        <v>406</v>
      </c>
      <c r="U258" s="60">
        <v>3.9699074074074072E-3</v>
      </c>
      <c r="V258" s="58">
        <v>334</v>
      </c>
      <c r="W258" s="58">
        <v>2540</v>
      </c>
      <c r="X258" s="83">
        <v>2006</v>
      </c>
      <c r="Y258" s="77">
        <f>IF(historie[[#This Row],[Ročník]]&lt;&gt;0,historie[[#This Row],[Rok]]-historie[[#This Row],[Ročník]],"")</f>
        <v>21</v>
      </c>
      <c r="Z258" s="80">
        <f>IF(AND(historie[[#This Row],[Ročník]]&lt;&gt;"",FLOOR(historie[[#This Row],[Rok]]-historie[[#This Row],[Ročník]],5)&gt;=35),FLOOR(historie[[#This Row],[Rok]]-historie[[#This Row],[Ročník]],5),0)</f>
        <v>0</v>
      </c>
      <c r="AA258" s="61">
        <f>IF(OR(historie[[#This Row],[100m]]&gt;b_1_m-k_1_m*měření,historie[[#This Row],[100m]]=""),0,ROUNDDOWN(a_1_m*(b_1_m-k_1_m*měření-historie[[#This Row],[100m]])^c_1_m,0))</f>
        <v>295</v>
      </c>
      <c r="AB258" s="61">
        <f>IF(OR(historie[[#This Row],[Dálka]]&lt;b_2_m,historie[[#This Row],[Dálka]]=""),0,ROUNDDOWN(a_2_m*(historie[[#This Row],[Dálka]]-b_2_m)^c_2_m,0))</f>
        <v>266</v>
      </c>
      <c r="AC258" s="61">
        <f>IF(OR(historie[[#This Row],[Koule]]&lt;b_3_m,historie[[#This Row],[Koule]]=""),0,ROUNDDOWN(a_3_m*(historie[[#This Row],[Koule]]-b_3_m)^c_3_m,0))</f>
        <v>410</v>
      </c>
      <c r="AD258" s="61">
        <f>IF(OR(historie[[#This Row],[Výška]]&lt;b_4_m,historie[[#This Row],[Výška]]=""),0,ROUNDDOWN(a_4_m*(historie[[#This Row],[Výška]]-b_4_m)^c_4_m,0))</f>
        <v>317</v>
      </c>
      <c r="AE258" s="61">
        <f>IF(OR(historie[[#This Row],[400m]]&gt;b_5_m-k_5_m*měření,historie[[#This Row],[400m]]=""),0,ROUNDDOWN(a_5_m*(b_5_m-k_5_m*měření-historie[[#This Row],[400m]])^c_5_m,0))</f>
        <v>206</v>
      </c>
      <c r="AF258" s="61">
        <f>IF(OR(historie[[#This Row],[Překážky]]&gt;b_6_m-k_6_m*měření,historie[[#This Row],[Překážky]]=""),0,ROUNDDOWN(a_6_m*(b_6_m-k_6_m*měření-historie[[#This Row],[Překážky]])^c_6_m,0))</f>
        <v>6</v>
      </c>
      <c r="AG258" s="61">
        <f>IF(OR(historie[[#This Row],[Disk]]&lt;b_7_m,historie[[#This Row],[Disk]]=""),0,ROUNDDOWN(a_7_m*(historie[[#This Row],[Disk]]-b_7_m)^c_7_m,0))</f>
        <v>300</v>
      </c>
      <c r="AH258" s="61">
        <f>IF(OR(historie[[#This Row],[Tyčka]]&lt;b_8_m,historie[[#This Row],[Tyčka]]=""),0,ROUNDDOWN(a_8_m*(historie[[#This Row],[Tyčka]]-b_8_m)^c_8_m,0))</f>
        <v>0</v>
      </c>
      <c r="AI258" s="61">
        <f>IF(OR(historie[[#This Row],[Oštěp]]&lt;b_9_m,historie[[#This Row],[Oštěp]]=""),0,ROUNDDOWN(a_9_m*(historie[[#This Row],[Oštěp]]-b_9_m)^c_9_m,0))</f>
        <v>406</v>
      </c>
      <c r="AJ258" s="61">
        <f>IF(OR(historie[[#This Row],[1500m]]*24*60*60&gt;b_10_m,historie[[#This Row],[1500m]]=""),0,ROUNDDOWN(a_10_m*(b_10_m-historie[[#This Row],[1500m]]*24*60*60)^c_10_m,0))</f>
        <v>338</v>
      </c>
      <c r="AK25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2544</v>
      </c>
      <c r="AL25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295</v>
      </c>
      <c r="AM258" s="61">
        <f>IF(OR(historie[[#This Row],[Dálka]]&lt;b_2_m,historie[[#This Row],[Dálka]]=""),0,ROUNDDOWN(a_2_m*(ROUND(historie[[#This Row],[Dálka]]*VLOOKUP(historie[[#This Row],[Veteran]],Veteran,3,FALSE),0)-b_2_m)^c_2_m,0))</f>
        <v>266</v>
      </c>
      <c r="AN258" s="61">
        <f>IF(OR(historie[[#This Row],[Koule]]&lt;b_3_m,historie[[#This Row],[Koule]]=""),0,ROUNDDOWN(a_3_m*(FLOOR(historie[[#This Row],[Koule]]*VLOOKUP(historie[[#This Row],[Veteran]],Veteran,4,FALSE),0.01)-b_3_m)^c_3_m,0))</f>
        <v>410</v>
      </c>
      <c r="AO258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25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206</v>
      </c>
      <c r="AQ25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6</v>
      </c>
      <c r="AR258" s="61">
        <f>IF(OR(historie[[#This Row],[Disk]]&lt;b_7_m,historie[[#This Row],[Disk]]=""),0,ROUNDDOWN(a_7_m*(FLOOR(historie[[#This Row],[Disk]]*VLOOKUP(historie[[#This Row],[Veteran]],Veteran,8,FALSE),0.01)-b_7_m)^c_7_m,0))</f>
        <v>300</v>
      </c>
      <c r="AS258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58" s="61">
        <f>IF(OR(historie[[#This Row],[Oštěp]]&lt;b_9_m,historie[[#This Row],[Oštěp]]=""),0,ROUNDDOWN(a_9_m*(FLOOR(historie[[#This Row],[Oštěp]]*VLOOKUP(historie[[#This Row],[Veteran]],Veteran,10,FALSE),0.01)-b_9_m)^c_9_m,0))</f>
        <v>406</v>
      </c>
      <c r="AU258" s="61">
        <f>IF(OR(historie[[#This Row],[1500m]]*24*60*60&gt;b_10_m,historie[[#This Row],[1500m]]=""),0,ROUNDDOWN(a_10_m*(b_10_m-historie[[#This Row],[1500m]]*VLOOKUP(historie[[#This Row],[Veteran]],Veteran,11,FALSE)*24*60*60)^c_10_m,0))</f>
        <v>338</v>
      </c>
      <c r="AV258" s="80">
        <f t="shared" ref="AV258:AV321" si="4">SUM(AL258:AU258)</f>
        <v>2544</v>
      </c>
      <c r="AW258" s="62">
        <f t="array" ref="AW258">MAX(IF(historie[[Jméno a příjmení]:[Jméno a příjmení]]=A258,historie[[100m_body_v]:[100m_body_v]]))
+MAX(IF(historie[[Jméno a příjmení]:[Jméno a příjmení]]=A258,historie[[dálka_body_v]:[dálka_body_v]]))
+MAX(IF(historie[[Jméno a příjmení]:[Jméno a příjmení]]=A258,historie[[koule_body_v]:[koule_body_v]]))
+MAX(IF(historie[[Jméno a příjmení]:[Jméno a příjmení]]=A258,historie[[výška_body_v]:[výška_body_v]]))
+MAX(IF(historie[[Jméno a příjmení]:[Jméno a příjmení]]=A258,historie[[400m_body_v]:[400m_body_v]]))
+MAX(IF(historie[[Jméno a příjmení]:[Jméno a příjmení]]=A258,historie[[překážky_body_v]:[překážky_body_v]]))
+MAX(IF(historie[[Jméno a příjmení]:[Jméno a příjmení]]=A258,historie[[disk_body_v]:[disk_body_v]]))
+MAX(IF(historie[[Jméno a příjmení]:[Jméno a příjmení]]=A258,historie[[tyčka_body_v]:[tyčka_body_v]]))
+MAX(IF(historie[[Jméno a příjmení]:[Jméno a příjmení]]=A258,historie[[oštěp_body_v]:[oštěp_body_v]]))
+MAX(IF(historie[[Jméno a příjmení]:[Jméno a příjmení]]=A258,historie[[1500m_body_v]:[1500m_body_v]]))</f>
        <v>2932</v>
      </c>
    </row>
    <row r="259" spans="1:49" x14ac:dyDescent="0.2">
      <c r="A259" s="56" t="s">
        <v>24</v>
      </c>
      <c r="B259" s="56">
        <v>1985</v>
      </c>
      <c r="C259" s="57">
        <v>13.72</v>
      </c>
      <c r="D259" s="58">
        <v>318</v>
      </c>
      <c r="E259" s="59">
        <v>483</v>
      </c>
      <c r="F259" s="58">
        <v>350</v>
      </c>
      <c r="G259" s="57">
        <v>7.94</v>
      </c>
      <c r="H259" s="58">
        <v>363</v>
      </c>
      <c r="I259" s="59">
        <v>135</v>
      </c>
      <c r="J259" s="58">
        <v>283</v>
      </c>
      <c r="K259" s="57">
        <v>66.7</v>
      </c>
      <c r="L259" s="58">
        <v>211</v>
      </c>
      <c r="M259" s="57">
        <v>28.85</v>
      </c>
      <c r="N259" s="58">
        <v>0</v>
      </c>
      <c r="O259" s="57">
        <v>16.32</v>
      </c>
      <c r="P259" s="58">
        <v>204</v>
      </c>
      <c r="Q259" s="59"/>
      <c r="R259" s="58">
        <v>0</v>
      </c>
      <c r="S259" s="57">
        <v>31.41</v>
      </c>
      <c r="T259" s="58">
        <v>319</v>
      </c>
      <c r="U259" s="60">
        <v>4.0740740740740746E-3</v>
      </c>
      <c r="V259" s="58">
        <v>298</v>
      </c>
      <c r="W259" s="58">
        <v>2346</v>
      </c>
      <c r="X259" s="83">
        <v>2003</v>
      </c>
      <c r="Y259" s="77">
        <f>IF(historie[[#This Row],[Ročník]]&lt;&gt;0,historie[[#This Row],[Rok]]-historie[[#This Row],[Ročník]],"")</f>
        <v>18</v>
      </c>
      <c r="Z259" s="80">
        <f>IF(AND(historie[[#This Row],[Ročník]]&lt;&gt;"",FLOOR(historie[[#This Row],[Rok]]-historie[[#This Row],[Ročník]],5)&gt;=35),FLOOR(historie[[#This Row],[Rok]]-historie[[#This Row],[Ročník]],5),0)</f>
        <v>0</v>
      </c>
      <c r="AA259" s="61">
        <f>IF(OR(historie[[#This Row],[100m]]&gt;b_1_m-k_1_m*měření,historie[[#This Row],[100m]]=""),0,ROUNDDOWN(a_1_m*(b_1_m-k_1_m*měření-historie[[#This Row],[100m]])^c_1_m,0))</f>
        <v>318</v>
      </c>
      <c r="AB259" s="61">
        <f>IF(OR(historie[[#This Row],[Dálka]]&lt;b_2_m,historie[[#This Row],[Dálka]]=""),0,ROUNDDOWN(a_2_m*(historie[[#This Row],[Dálka]]-b_2_m)^c_2_m,0))</f>
        <v>350</v>
      </c>
      <c r="AC259" s="61">
        <f>IF(OR(historie[[#This Row],[Koule]]&lt;b_3_m,historie[[#This Row],[Koule]]=""),0,ROUNDDOWN(a_3_m*(historie[[#This Row],[Koule]]-b_3_m)^c_3_m,0))</f>
        <v>363</v>
      </c>
      <c r="AD259" s="61">
        <f>IF(OR(historie[[#This Row],[Výška]]&lt;b_4_m,historie[[#This Row],[Výška]]=""),0,ROUNDDOWN(a_4_m*(historie[[#This Row],[Výška]]-b_4_m)^c_4_m,0))</f>
        <v>283</v>
      </c>
      <c r="AE259" s="61">
        <f>IF(OR(historie[[#This Row],[400m]]&gt;b_5_m-k_5_m*měření,historie[[#This Row],[400m]]=""),0,ROUNDDOWN(a_5_m*(b_5_m-k_5_m*měření-historie[[#This Row],[400m]])^c_5_m,0))</f>
        <v>210</v>
      </c>
      <c r="AF259" s="61">
        <f>IF(OR(historie[[#This Row],[Překážky]]&gt;b_6_m-k_6_m*měření,historie[[#This Row],[Překážky]]=""),0,ROUNDDOWN(a_6_m*(b_6_m-k_6_m*měření-historie[[#This Row],[Překážky]])^c_6_m,0))</f>
        <v>0</v>
      </c>
      <c r="AG259" s="61">
        <f>IF(OR(historie[[#This Row],[Disk]]&lt;b_7_m,historie[[#This Row],[Disk]]=""),0,ROUNDDOWN(a_7_m*(historie[[#This Row],[Disk]]-b_7_m)^c_7_m,0))</f>
        <v>204</v>
      </c>
      <c r="AH259" s="61">
        <f>IF(OR(historie[[#This Row],[Tyčka]]&lt;b_8_m,historie[[#This Row],[Tyčka]]=""),0,ROUNDDOWN(a_8_m*(historie[[#This Row],[Tyčka]]-b_8_m)^c_8_m,0))</f>
        <v>0</v>
      </c>
      <c r="AI259" s="61">
        <f>IF(OR(historie[[#This Row],[Oštěp]]&lt;b_9_m,historie[[#This Row],[Oštěp]]=""),0,ROUNDDOWN(a_9_m*(historie[[#This Row],[Oštěp]]-b_9_m)^c_9_m,0))</f>
        <v>319</v>
      </c>
      <c r="AJ259" s="61">
        <f>IF(OR(historie[[#This Row],[1500m]]*24*60*60&gt;b_10_m,historie[[#This Row],[1500m]]=""),0,ROUNDDOWN(a_10_m*(b_10_m-historie[[#This Row],[1500m]]*24*60*60)^c_10_m,0))</f>
        <v>298</v>
      </c>
      <c r="AK25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2345</v>
      </c>
      <c r="AL25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318</v>
      </c>
      <c r="AM259" s="61">
        <f>IF(OR(historie[[#This Row],[Dálka]]&lt;b_2_m,historie[[#This Row],[Dálka]]=""),0,ROUNDDOWN(a_2_m*(ROUND(historie[[#This Row],[Dálka]]*VLOOKUP(historie[[#This Row],[Veteran]],Veteran,3,FALSE),0)-b_2_m)^c_2_m,0))</f>
        <v>350</v>
      </c>
      <c r="AN259" s="61">
        <f>IF(OR(historie[[#This Row],[Koule]]&lt;b_3_m,historie[[#This Row],[Koule]]=""),0,ROUNDDOWN(a_3_m*(FLOOR(historie[[#This Row],[Koule]]*VLOOKUP(historie[[#This Row],[Veteran]],Veteran,4,FALSE),0.01)-b_3_m)^c_3_m,0))</f>
        <v>363</v>
      </c>
      <c r="AO259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25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210</v>
      </c>
      <c r="AQ25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59" s="61">
        <f>IF(OR(historie[[#This Row],[Disk]]&lt;b_7_m,historie[[#This Row],[Disk]]=""),0,ROUNDDOWN(a_7_m*(FLOOR(historie[[#This Row],[Disk]]*VLOOKUP(historie[[#This Row],[Veteran]],Veteran,8,FALSE),0.01)-b_7_m)^c_7_m,0))</f>
        <v>204</v>
      </c>
      <c r="AS25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59" s="61">
        <f>IF(OR(historie[[#This Row],[Oštěp]]&lt;b_9_m,historie[[#This Row],[Oštěp]]=""),0,ROUNDDOWN(a_9_m*(FLOOR(historie[[#This Row],[Oštěp]]*VLOOKUP(historie[[#This Row],[Veteran]],Veteran,10,FALSE),0.01)-b_9_m)^c_9_m,0))</f>
        <v>319</v>
      </c>
      <c r="AU259" s="61">
        <f>IF(OR(historie[[#This Row],[1500m]]*24*60*60&gt;b_10_m,historie[[#This Row],[1500m]]=""),0,ROUNDDOWN(a_10_m*(b_10_m-historie[[#This Row],[1500m]]*VLOOKUP(historie[[#This Row],[Veteran]],Veteran,11,FALSE)*24*60*60)^c_10_m,0))</f>
        <v>298</v>
      </c>
      <c r="AV259" s="80">
        <f t="shared" si="4"/>
        <v>2345</v>
      </c>
      <c r="AW259" s="62">
        <f t="array" ref="AW259">MAX(IF(historie[[Jméno a příjmení]:[Jméno a příjmení]]=A259,historie[[100m_body_v]:[100m_body_v]]))
+MAX(IF(historie[[Jméno a příjmení]:[Jméno a příjmení]]=A259,historie[[dálka_body_v]:[dálka_body_v]]))
+MAX(IF(historie[[Jméno a příjmení]:[Jméno a příjmení]]=A259,historie[[koule_body_v]:[koule_body_v]]))
+MAX(IF(historie[[Jméno a příjmení]:[Jméno a příjmení]]=A259,historie[[výška_body_v]:[výška_body_v]]))
+MAX(IF(historie[[Jméno a příjmení]:[Jméno a příjmení]]=A259,historie[[400m_body_v]:[400m_body_v]]))
+MAX(IF(historie[[Jméno a příjmení]:[Jméno a příjmení]]=A259,historie[[překážky_body_v]:[překážky_body_v]]))
+MAX(IF(historie[[Jméno a příjmení]:[Jméno a příjmení]]=A259,historie[[disk_body_v]:[disk_body_v]]))
+MAX(IF(historie[[Jméno a příjmení]:[Jméno a příjmení]]=A259,historie[[tyčka_body_v]:[tyčka_body_v]]))
+MAX(IF(historie[[Jméno a příjmení]:[Jméno a příjmení]]=A259,historie[[oštěp_body_v]:[oštěp_body_v]]))
+MAX(IF(historie[[Jméno a příjmení]:[Jméno a příjmení]]=A259,historie[[1500m_body_v]:[1500m_body_v]]))</f>
        <v>2932</v>
      </c>
    </row>
    <row r="260" spans="1:49" x14ac:dyDescent="0.2">
      <c r="A260" s="56" t="s">
        <v>164</v>
      </c>
      <c r="B260" s="56">
        <v>1963</v>
      </c>
      <c r="C260" s="57">
        <v>12.96</v>
      </c>
      <c r="D260" s="58">
        <v>434</v>
      </c>
      <c r="E260" s="59">
        <v>465</v>
      </c>
      <c r="F260" s="58">
        <v>317</v>
      </c>
      <c r="G260" s="57">
        <v>8.23</v>
      </c>
      <c r="H260" s="58">
        <v>380</v>
      </c>
      <c r="I260" s="59">
        <v>130</v>
      </c>
      <c r="J260" s="58">
        <v>250</v>
      </c>
      <c r="K260" s="57">
        <v>69.69</v>
      </c>
      <c r="L260" s="58">
        <v>141</v>
      </c>
      <c r="M260" s="57"/>
      <c r="N260" s="58">
        <v>0</v>
      </c>
      <c r="O260" s="57">
        <v>15.83</v>
      </c>
      <c r="P260" s="58">
        <v>195</v>
      </c>
      <c r="Q260" s="59">
        <v>140</v>
      </c>
      <c r="R260" s="58">
        <v>40</v>
      </c>
      <c r="S260" s="57">
        <v>25</v>
      </c>
      <c r="T260" s="58">
        <v>230</v>
      </c>
      <c r="U260" s="60">
        <v>4.3501157407407403E-3</v>
      </c>
      <c r="V260" s="58">
        <v>203</v>
      </c>
      <c r="W260" s="58">
        <v>2190</v>
      </c>
      <c r="X260" s="83">
        <v>2013</v>
      </c>
      <c r="Y260" s="77">
        <f>IF(historie[[#This Row],[Ročník]]&lt;&gt;0,historie[[#This Row],[Rok]]-historie[[#This Row],[Ročník]],"")</f>
        <v>50</v>
      </c>
      <c r="Z260" s="80">
        <f>IF(AND(historie[[#This Row],[Ročník]]&lt;&gt;"",FLOOR(historie[[#This Row],[Rok]]-historie[[#This Row],[Ročník]],5)&gt;=35),FLOOR(historie[[#This Row],[Rok]]-historie[[#This Row],[Ročník]],5),0)</f>
        <v>50</v>
      </c>
      <c r="AA260" s="61">
        <f>IF(OR(historie[[#This Row],[100m]]&gt;b_1_m-k_1_m*měření,historie[[#This Row],[100m]]=""),0,ROUNDDOWN(a_1_m*(b_1_m-k_1_m*měření-historie[[#This Row],[100m]])^c_1_m,0))</f>
        <v>434</v>
      </c>
      <c r="AB260" s="61">
        <f>IF(OR(historie[[#This Row],[Dálka]]&lt;b_2_m,historie[[#This Row],[Dálka]]=""),0,ROUNDDOWN(a_2_m*(historie[[#This Row],[Dálka]]-b_2_m)^c_2_m,0))</f>
        <v>317</v>
      </c>
      <c r="AC260" s="61">
        <f>IF(OR(historie[[#This Row],[Koule]]&lt;b_3_m,historie[[#This Row],[Koule]]=""),0,ROUNDDOWN(a_3_m*(historie[[#This Row],[Koule]]-b_3_m)^c_3_m,0))</f>
        <v>380</v>
      </c>
      <c r="AD260" s="61">
        <f>IF(OR(historie[[#This Row],[Výška]]&lt;b_4_m,historie[[#This Row],[Výška]]=""),0,ROUNDDOWN(a_4_m*(historie[[#This Row],[Výška]]-b_4_m)^c_4_m,0))</f>
        <v>250</v>
      </c>
      <c r="AE260" s="61">
        <f>IF(OR(historie[[#This Row],[400m]]&gt;b_5_m-k_5_m*měření,historie[[#This Row],[400m]]=""),0,ROUNDDOWN(a_5_m*(b_5_m-k_5_m*měření-historie[[#This Row],[400m]])^c_5_m,0))</f>
        <v>141</v>
      </c>
      <c r="AF260" s="61">
        <f>IF(OR(historie[[#This Row],[Překážky]]&gt;b_6_m-k_6_m*měření,historie[[#This Row],[Překážky]]=""),0,ROUNDDOWN(a_6_m*(b_6_m-k_6_m*měření-historie[[#This Row],[Překážky]])^c_6_m,0))</f>
        <v>0</v>
      </c>
      <c r="AG260" s="61">
        <f>IF(OR(historie[[#This Row],[Disk]]&lt;b_7_m,historie[[#This Row],[Disk]]=""),0,ROUNDDOWN(a_7_m*(historie[[#This Row],[Disk]]-b_7_m)^c_7_m,0))</f>
        <v>195</v>
      </c>
      <c r="AH260" s="61">
        <f>IF(OR(historie[[#This Row],[Tyčka]]&lt;b_8_m,historie[[#This Row],[Tyčka]]=""),0,ROUNDDOWN(a_8_m*(historie[[#This Row],[Tyčka]]-b_8_m)^c_8_m,0))</f>
        <v>40</v>
      </c>
      <c r="AI260" s="61">
        <f>IF(OR(historie[[#This Row],[Oštěp]]&lt;b_9_m,historie[[#This Row],[Oštěp]]=""),0,ROUNDDOWN(a_9_m*(historie[[#This Row],[Oštěp]]-b_9_m)^c_9_m,0))</f>
        <v>230</v>
      </c>
      <c r="AJ260" s="61">
        <f>IF(OR(historie[[#This Row],[1500m]]*24*60*60&gt;b_10_m,historie[[#This Row],[1500m]]=""),0,ROUNDDOWN(a_10_m*(b_10_m-historie[[#This Row],[1500m]]*24*60*60)^c_10_m,0))</f>
        <v>203</v>
      </c>
      <c r="AK26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2190</v>
      </c>
      <c r="AL26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671</v>
      </c>
      <c r="AM260" s="61">
        <f>IF(OR(historie[[#This Row],[Dálka]]&lt;b_2_m,historie[[#This Row],[Dálka]]=""),0,ROUNDDOWN(a_2_m*(ROUND(historie[[#This Row],[Dálka]]*VLOOKUP(historie[[#This Row],[Veteran]],Veteran,3,FALSE),0)-b_2_m)^c_2_m,0))</f>
        <v>525</v>
      </c>
      <c r="AN260" s="61">
        <f>IF(OR(historie[[#This Row],[Koule]]&lt;b_3_m,historie[[#This Row],[Koule]]=""),0,ROUNDDOWN(a_3_m*(FLOOR(historie[[#This Row],[Koule]]*VLOOKUP(historie[[#This Row],[Veteran]],Veteran,4,FALSE),0.01)-b_3_m)^c_3_m,0))</f>
        <v>531</v>
      </c>
      <c r="AO260" s="61">
        <f>IF(OR(historie[[#This Row],[Výška]]&lt;b_4_m,historie[[#This Row],[Výška]]=""),0,ROUNDDOWN(a_4_m*(ROUND(historie[[#This Row],[Výška]]*VLOOKUP(historie[[#This Row],[Veteran]],Veteran,5,FALSE),0)-b_4_m)^c_4_m,0))</f>
        <v>396</v>
      </c>
      <c r="AP26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375</v>
      </c>
      <c r="AQ26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60" s="61">
        <f>IF(OR(historie[[#This Row],[Disk]]&lt;b_7_m,historie[[#This Row],[Disk]]=""),0,ROUNDDOWN(a_7_m*(FLOOR(historie[[#This Row],[Disk]]*VLOOKUP(historie[[#This Row],[Veteran]],Veteran,8,FALSE),0.01)-b_7_m)^c_7_m,0))</f>
        <v>290</v>
      </c>
      <c r="AS260" s="61">
        <f>IF(OR(historie[[#This Row],[Tyčka]]&lt;b_8_m,historie[[#This Row],[Tyčka]]=""),0,ROUNDDOWN(a_8_m*(ROUND(historie[[#This Row],[Tyčka]]*VLOOKUP(historie[[#This Row],[Veteran]],Veteran,9,FALSE),0)-b_8_m)^c_8_m,0))</f>
        <v>89</v>
      </c>
      <c r="AT260" s="61">
        <f>IF(OR(historie[[#This Row],[Oštěp]]&lt;b_9_m,historie[[#This Row],[Oštěp]]=""),0,ROUNDDOWN(a_9_m*(FLOOR(historie[[#This Row],[Oštěp]]*VLOOKUP(historie[[#This Row],[Veteran]],Veteran,10,FALSE),0.01)-b_9_m)^c_9_m,0))</f>
        <v>324</v>
      </c>
      <c r="AU260" s="61">
        <f>IF(OR(historie[[#This Row],[1500m]]*24*60*60&gt;b_10_m,historie[[#This Row],[1500m]]=""),0,ROUNDDOWN(a_10_m*(b_10_m-historie[[#This Row],[1500m]]*VLOOKUP(historie[[#This Row],[Veteran]],Veteran,11,FALSE)*24*60*60)^c_10_m,0))</f>
        <v>408</v>
      </c>
      <c r="AV260" s="80">
        <f t="shared" si="4"/>
        <v>3609</v>
      </c>
      <c r="AW260" s="62">
        <f t="array" ref="AW260">MAX(IF(historie[[Jméno a příjmení]:[Jméno a příjmení]]=A260,historie[[100m_body_v]:[100m_body_v]]))
+MAX(IF(historie[[Jméno a příjmení]:[Jméno a příjmení]]=A260,historie[[dálka_body_v]:[dálka_body_v]]))
+MAX(IF(historie[[Jméno a příjmení]:[Jméno a příjmení]]=A260,historie[[koule_body_v]:[koule_body_v]]))
+MAX(IF(historie[[Jméno a příjmení]:[Jméno a příjmení]]=A260,historie[[výška_body_v]:[výška_body_v]]))
+MAX(IF(historie[[Jméno a příjmení]:[Jméno a příjmení]]=A260,historie[[400m_body_v]:[400m_body_v]]))
+MAX(IF(historie[[Jméno a příjmení]:[Jméno a příjmení]]=A260,historie[[překážky_body_v]:[překážky_body_v]]))
+MAX(IF(historie[[Jméno a příjmení]:[Jméno a příjmení]]=A260,historie[[disk_body_v]:[disk_body_v]]))
+MAX(IF(historie[[Jméno a příjmení]:[Jméno a příjmení]]=A260,historie[[tyčka_body_v]:[tyčka_body_v]]))
+MAX(IF(historie[[Jméno a příjmení]:[Jméno a příjmení]]=A260,historie[[oštěp_body_v]:[oštěp_body_v]]))
+MAX(IF(historie[[Jméno a příjmení]:[Jméno a příjmení]]=A260,historie[[1500m_body_v]:[1500m_body_v]]))</f>
        <v>3609</v>
      </c>
    </row>
    <row r="261" spans="1:49" x14ac:dyDescent="0.2">
      <c r="A261" s="56" t="s">
        <v>135</v>
      </c>
      <c r="B261" s="56"/>
      <c r="C261" s="57">
        <v>15.2</v>
      </c>
      <c r="D261" s="58">
        <v>139</v>
      </c>
      <c r="E261" s="59">
        <v>399</v>
      </c>
      <c r="F261" s="58">
        <v>204</v>
      </c>
      <c r="G261" s="57">
        <v>7.29</v>
      </c>
      <c r="H261" s="58">
        <v>324</v>
      </c>
      <c r="I261" s="59">
        <v>120</v>
      </c>
      <c r="J261" s="58">
        <v>188</v>
      </c>
      <c r="K261" s="57">
        <v>71.599999999999994</v>
      </c>
      <c r="L261" s="58">
        <v>104</v>
      </c>
      <c r="M261" s="57"/>
      <c r="N261" s="58">
        <v>0</v>
      </c>
      <c r="O261" s="57">
        <v>17.75</v>
      </c>
      <c r="P261" s="58">
        <v>230</v>
      </c>
      <c r="Q261" s="59"/>
      <c r="R261" s="58">
        <v>0</v>
      </c>
      <c r="S261" s="57">
        <v>13.94</v>
      </c>
      <c r="T261" s="58">
        <v>82</v>
      </c>
      <c r="U261" s="60">
        <v>4.4444444444444444E-3</v>
      </c>
      <c r="V261" s="58">
        <v>175</v>
      </c>
      <c r="W261" s="58">
        <v>1446</v>
      </c>
      <c r="X261" s="83">
        <v>2000</v>
      </c>
      <c r="Y261" s="77" t="str">
        <f>IF(historie[[#This Row],[Ročník]]&lt;&gt;0,historie[[#This Row],[Rok]]-historie[[#This Row],[Ročník]],"")</f>
        <v/>
      </c>
      <c r="Z261" s="80">
        <f>IF(AND(historie[[#This Row],[Ročník]]&lt;&gt;"",FLOOR(historie[[#This Row],[Rok]]-historie[[#This Row],[Ročník]],5)&gt;=35),FLOOR(historie[[#This Row],[Rok]]-historie[[#This Row],[Ročník]],5),0)</f>
        <v>0</v>
      </c>
      <c r="AA261" s="61">
        <f>IF(OR(historie[[#This Row],[100m]]&gt;b_1_m-k_1_m*měření,historie[[#This Row],[100m]]=""),0,ROUNDDOWN(a_1_m*(b_1_m-k_1_m*měření-historie[[#This Row],[100m]])^c_1_m,0))</f>
        <v>139</v>
      </c>
      <c r="AB261" s="61">
        <f>IF(OR(historie[[#This Row],[Dálka]]&lt;b_2_m,historie[[#This Row],[Dálka]]=""),0,ROUNDDOWN(a_2_m*(historie[[#This Row],[Dálka]]-b_2_m)^c_2_m,0))</f>
        <v>204</v>
      </c>
      <c r="AC261" s="61">
        <f>IF(OR(historie[[#This Row],[Koule]]&lt;b_3_m,historie[[#This Row],[Koule]]=""),0,ROUNDDOWN(a_3_m*(historie[[#This Row],[Koule]]-b_3_m)^c_3_m,0))</f>
        <v>324</v>
      </c>
      <c r="AD261" s="61">
        <f>IF(OR(historie[[#This Row],[Výška]]&lt;b_4_m,historie[[#This Row],[Výška]]=""),0,ROUNDDOWN(a_4_m*(historie[[#This Row],[Výška]]-b_4_m)^c_4_m,0))</f>
        <v>188</v>
      </c>
      <c r="AE261" s="61">
        <f>IF(OR(historie[[#This Row],[400m]]&gt;b_5_m-k_5_m*měření,historie[[#This Row],[400m]]=""),0,ROUNDDOWN(a_5_m*(b_5_m-k_5_m*měření-historie[[#This Row],[400m]])^c_5_m,0))</f>
        <v>104</v>
      </c>
      <c r="AF261" s="61">
        <f>IF(OR(historie[[#This Row],[Překážky]]&gt;b_6_m-k_6_m*měření,historie[[#This Row],[Překážky]]=""),0,ROUNDDOWN(a_6_m*(b_6_m-k_6_m*měření-historie[[#This Row],[Překážky]])^c_6_m,0))</f>
        <v>0</v>
      </c>
      <c r="AG261" s="61">
        <f>IF(OR(historie[[#This Row],[Disk]]&lt;b_7_m,historie[[#This Row],[Disk]]=""),0,ROUNDDOWN(a_7_m*(historie[[#This Row],[Disk]]-b_7_m)^c_7_m,0))</f>
        <v>230</v>
      </c>
      <c r="AH261" s="61">
        <f>IF(OR(historie[[#This Row],[Tyčka]]&lt;b_8_m,historie[[#This Row],[Tyčka]]=""),0,ROUNDDOWN(a_8_m*(historie[[#This Row],[Tyčka]]-b_8_m)^c_8_m,0))</f>
        <v>0</v>
      </c>
      <c r="AI261" s="61">
        <f>IF(OR(historie[[#This Row],[Oštěp]]&lt;b_9_m,historie[[#This Row],[Oštěp]]=""),0,ROUNDDOWN(a_9_m*(historie[[#This Row],[Oštěp]]-b_9_m)^c_9_m,0))</f>
        <v>82</v>
      </c>
      <c r="AJ261" s="61">
        <f>IF(OR(historie[[#This Row],[1500m]]*24*60*60&gt;b_10_m,historie[[#This Row],[1500m]]=""),0,ROUNDDOWN(a_10_m*(b_10_m-historie[[#This Row],[1500m]]*24*60*60)^c_10_m,0))</f>
        <v>175</v>
      </c>
      <c r="AK26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1446</v>
      </c>
      <c r="AL26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139</v>
      </c>
      <c r="AM261" s="61">
        <f>IF(OR(historie[[#This Row],[Dálka]]&lt;b_2_m,historie[[#This Row],[Dálka]]=""),0,ROUNDDOWN(a_2_m*(ROUND(historie[[#This Row],[Dálka]]*VLOOKUP(historie[[#This Row],[Veteran]],Veteran,3,FALSE),0)-b_2_m)^c_2_m,0))</f>
        <v>204</v>
      </c>
      <c r="AN261" s="61">
        <f>IF(OR(historie[[#This Row],[Koule]]&lt;b_3_m,historie[[#This Row],[Koule]]=""),0,ROUNDDOWN(a_3_m*(FLOOR(historie[[#This Row],[Koule]]*VLOOKUP(historie[[#This Row],[Veteran]],Veteran,4,FALSE),0.01)-b_3_m)^c_3_m,0))</f>
        <v>324</v>
      </c>
      <c r="AO261" s="61">
        <f>IF(OR(historie[[#This Row],[Výška]]&lt;b_4_m,historie[[#This Row],[Výška]]=""),0,ROUNDDOWN(a_4_m*(ROUND(historie[[#This Row],[Výška]]*VLOOKUP(historie[[#This Row],[Veteran]],Veteran,5,FALSE),0)-b_4_m)^c_4_m,0))</f>
        <v>188</v>
      </c>
      <c r="AP26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104</v>
      </c>
      <c r="AQ26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61" s="61">
        <f>IF(OR(historie[[#This Row],[Disk]]&lt;b_7_m,historie[[#This Row],[Disk]]=""),0,ROUNDDOWN(a_7_m*(FLOOR(historie[[#This Row],[Disk]]*VLOOKUP(historie[[#This Row],[Veteran]],Veteran,8,FALSE),0.01)-b_7_m)^c_7_m,0))</f>
        <v>230</v>
      </c>
      <c r="AS26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61" s="61">
        <f>IF(OR(historie[[#This Row],[Oštěp]]&lt;b_9_m,historie[[#This Row],[Oštěp]]=""),0,ROUNDDOWN(a_9_m*(FLOOR(historie[[#This Row],[Oštěp]]*VLOOKUP(historie[[#This Row],[Veteran]],Veteran,10,FALSE),0.01)-b_9_m)^c_9_m,0))</f>
        <v>82</v>
      </c>
      <c r="AU261" s="61">
        <f>IF(OR(historie[[#This Row],[1500m]]*24*60*60&gt;b_10_m,historie[[#This Row],[1500m]]=""),0,ROUNDDOWN(a_10_m*(b_10_m-historie[[#This Row],[1500m]]*VLOOKUP(historie[[#This Row],[Veteran]],Veteran,11,FALSE)*24*60*60)^c_10_m,0))</f>
        <v>175</v>
      </c>
      <c r="AV261" s="80">
        <f t="shared" si="4"/>
        <v>1446</v>
      </c>
      <c r="AW261" s="62">
        <f t="array" ref="AW261">MAX(IF(historie[[Jméno a příjmení]:[Jméno a příjmení]]=A261,historie[[100m_body_v]:[100m_body_v]]))
+MAX(IF(historie[[Jméno a příjmení]:[Jméno a příjmení]]=A261,historie[[dálka_body_v]:[dálka_body_v]]))
+MAX(IF(historie[[Jméno a příjmení]:[Jméno a příjmení]]=A261,historie[[koule_body_v]:[koule_body_v]]))
+MAX(IF(historie[[Jméno a příjmení]:[Jméno a příjmení]]=A261,historie[[výška_body_v]:[výška_body_v]]))
+MAX(IF(historie[[Jméno a příjmení]:[Jméno a příjmení]]=A261,historie[[400m_body_v]:[400m_body_v]]))
+MAX(IF(historie[[Jméno a příjmení]:[Jméno a příjmení]]=A261,historie[[překážky_body_v]:[překážky_body_v]]))
+MAX(IF(historie[[Jméno a příjmení]:[Jméno a příjmení]]=A261,historie[[disk_body_v]:[disk_body_v]]))
+MAX(IF(historie[[Jméno a příjmení]:[Jméno a příjmení]]=A261,historie[[tyčka_body_v]:[tyčka_body_v]]))
+MAX(IF(historie[[Jméno a příjmení]:[Jméno a příjmení]]=A261,historie[[oštěp_body_v]:[oštěp_body_v]]))
+MAX(IF(historie[[Jméno a příjmení]:[Jméno a příjmení]]=A261,historie[[1500m_body_v]:[1500m_body_v]]))</f>
        <v>1446</v>
      </c>
    </row>
    <row r="262" spans="1:49" x14ac:dyDescent="0.2">
      <c r="A262" s="56" t="s">
        <v>54</v>
      </c>
      <c r="B262" s="56">
        <v>1974</v>
      </c>
      <c r="C262" s="57">
        <v>13.14</v>
      </c>
      <c r="D262" s="58">
        <v>405</v>
      </c>
      <c r="E262" s="59">
        <v>508</v>
      </c>
      <c r="F262" s="58">
        <v>398</v>
      </c>
      <c r="G262" s="57">
        <v>8</v>
      </c>
      <c r="H262" s="58">
        <v>366</v>
      </c>
      <c r="I262" s="63">
        <v>165</v>
      </c>
      <c r="J262" s="58">
        <v>504</v>
      </c>
      <c r="K262" s="57">
        <v>64.3</v>
      </c>
      <c r="L262" s="58">
        <v>275</v>
      </c>
      <c r="M262" s="57">
        <v>21.89</v>
      </c>
      <c r="N262" s="58">
        <v>200</v>
      </c>
      <c r="O262" s="57">
        <v>20.059999999999999</v>
      </c>
      <c r="P262" s="58">
        <v>273</v>
      </c>
      <c r="Q262" s="63">
        <v>303</v>
      </c>
      <c r="R262" s="58">
        <v>364</v>
      </c>
      <c r="S262" s="57">
        <v>33.840000000000003</v>
      </c>
      <c r="T262" s="58">
        <v>354</v>
      </c>
      <c r="U262" s="60">
        <v>3.9120370370370368E-3</v>
      </c>
      <c r="V262" s="58">
        <v>359</v>
      </c>
      <c r="W262" s="58">
        <v>3498</v>
      </c>
      <c r="X262" s="83">
        <v>2012</v>
      </c>
      <c r="Y262" s="77">
        <f>IF(historie[[#This Row],[Ročník]]&lt;&gt;0,historie[[#This Row],[Rok]]-historie[[#This Row],[Ročník]],"")</f>
        <v>38</v>
      </c>
      <c r="Z262" s="80">
        <f>IF(AND(historie[[#This Row],[Ročník]]&lt;&gt;"",FLOOR(historie[[#This Row],[Rok]]-historie[[#This Row],[Ročník]],5)&gt;=35),FLOOR(historie[[#This Row],[Rok]]-historie[[#This Row],[Ročník]],5),0)</f>
        <v>35</v>
      </c>
      <c r="AA262" s="61">
        <f>IF(OR(historie[[#This Row],[100m]]&gt;b_1_m-k_1_m*měření,historie[[#This Row],[100m]]=""),0,ROUNDDOWN(a_1_m*(b_1_m-k_1_m*měření-historie[[#This Row],[100m]])^c_1_m,0))</f>
        <v>405</v>
      </c>
      <c r="AB262" s="61">
        <f>IF(OR(historie[[#This Row],[Dálka]]&lt;b_2_m,historie[[#This Row],[Dálka]]=""),0,ROUNDDOWN(a_2_m*(historie[[#This Row],[Dálka]]-b_2_m)^c_2_m,0))</f>
        <v>398</v>
      </c>
      <c r="AC262" s="61">
        <f>IF(OR(historie[[#This Row],[Koule]]&lt;b_3_m,historie[[#This Row],[Koule]]=""),0,ROUNDDOWN(a_3_m*(historie[[#This Row],[Koule]]-b_3_m)^c_3_m,0))</f>
        <v>366</v>
      </c>
      <c r="AD262" s="61">
        <f>IF(OR(historie[[#This Row],[Výška]]&lt;b_4_m,historie[[#This Row],[Výška]]=""),0,ROUNDDOWN(a_4_m*(historie[[#This Row],[Výška]]-b_4_m)^c_4_m,0))</f>
        <v>504</v>
      </c>
      <c r="AE262" s="61">
        <f>IF(OR(historie[[#This Row],[400m]]&gt;b_5_m-k_5_m*měření,historie[[#This Row],[400m]]=""),0,ROUNDDOWN(a_5_m*(b_5_m-k_5_m*měření-historie[[#This Row],[400m]])^c_5_m,0))</f>
        <v>275</v>
      </c>
      <c r="AF262" s="61">
        <f>IF(OR(historie[[#This Row],[Překážky]]&gt;b_6_m-k_6_m*měření,historie[[#This Row],[Překážky]]=""),0,ROUNDDOWN(a_6_m*(b_6_m-k_6_m*měření-historie[[#This Row],[Překážky]])^c_6_m,0))</f>
        <v>200</v>
      </c>
      <c r="AG262" s="61">
        <f>IF(OR(historie[[#This Row],[Disk]]&lt;b_7_m,historie[[#This Row],[Disk]]=""),0,ROUNDDOWN(a_7_m*(historie[[#This Row],[Disk]]-b_7_m)^c_7_m,0))</f>
        <v>273</v>
      </c>
      <c r="AH262" s="61">
        <f>IF(OR(historie[[#This Row],[Tyčka]]&lt;b_8_m,historie[[#This Row],[Tyčka]]=""),0,ROUNDDOWN(a_8_m*(historie[[#This Row],[Tyčka]]-b_8_m)^c_8_m,0))</f>
        <v>364</v>
      </c>
      <c r="AI262" s="61">
        <f>IF(OR(historie[[#This Row],[Oštěp]]&lt;b_9_m,historie[[#This Row],[Oštěp]]=""),0,ROUNDDOWN(a_9_m*(historie[[#This Row],[Oštěp]]-b_9_m)^c_9_m,0))</f>
        <v>354</v>
      </c>
      <c r="AJ262" s="61">
        <f>IF(OR(historie[[#This Row],[1500m]]*24*60*60&gt;b_10_m,historie[[#This Row],[1500m]]=""),0,ROUNDDOWN(a_10_m*(b_10_m-historie[[#This Row],[1500m]]*24*60*60)^c_10_m,0))</f>
        <v>361</v>
      </c>
      <c r="AK26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3500</v>
      </c>
      <c r="AL26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433</v>
      </c>
      <c r="AM262" s="61">
        <f>IF(OR(historie[[#This Row],[Dálka]]&lt;b_2_m,historie[[#This Row],[Dálka]]=""),0,ROUNDDOWN(a_2_m*(ROUND(historie[[#This Row],[Dálka]]*VLOOKUP(historie[[#This Row],[Veteran]],Veteran,3,FALSE),0)-b_2_m)^c_2_m,0))</f>
        <v>429</v>
      </c>
      <c r="AN262" s="61">
        <f>IF(OR(historie[[#This Row],[Koule]]&lt;b_3_m,historie[[#This Row],[Koule]]=""),0,ROUNDDOWN(a_3_m*(FLOOR(historie[[#This Row],[Koule]]*VLOOKUP(historie[[#This Row],[Veteran]],Veteran,4,FALSE),0.01)-b_3_m)^c_3_m,0))</f>
        <v>384</v>
      </c>
      <c r="AO262" s="61">
        <f>IF(OR(historie[[#This Row],[Výška]]&lt;b_4_m,historie[[#This Row],[Výška]]=""),0,ROUNDDOWN(a_4_m*(ROUND(historie[[#This Row],[Výška]]*VLOOKUP(historie[[#This Row],[Veteran]],Veteran,5,FALSE),0)-b_4_m)^c_4_m,0))</f>
        <v>536</v>
      </c>
      <c r="AP26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341</v>
      </c>
      <c r="AQ26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215</v>
      </c>
      <c r="AR262" s="61">
        <f>IF(OR(historie[[#This Row],[Disk]]&lt;b_7_m,historie[[#This Row],[Disk]]=""),0,ROUNDDOWN(a_7_m*(FLOOR(historie[[#This Row],[Disk]]*VLOOKUP(historie[[#This Row],[Veteran]],Veteran,8,FALSE),0.01)-b_7_m)^c_7_m,0))</f>
        <v>278</v>
      </c>
      <c r="AS262" s="61">
        <f>IF(OR(historie[[#This Row],[Tyčka]]&lt;b_8_m,historie[[#This Row],[Tyčka]]=""),0,ROUNDDOWN(a_8_m*(ROUND(historie[[#This Row],[Tyčka]]*VLOOKUP(historie[[#This Row],[Veteran]],Veteran,9,FALSE),0)-b_8_m)^c_8_m,0))</f>
        <v>376</v>
      </c>
      <c r="AT262" s="61">
        <f>IF(OR(historie[[#This Row],[Oštěp]]&lt;b_9_m,historie[[#This Row],[Oštěp]]=""),0,ROUNDDOWN(a_9_m*(FLOOR(historie[[#This Row],[Oštěp]]*VLOOKUP(historie[[#This Row],[Veteran]],Veteran,10,FALSE),0.01)-b_9_m)^c_9_m,0))</f>
        <v>360</v>
      </c>
      <c r="AU262" s="61">
        <f>IF(OR(historie[[#This Row],[1500m]]*24*60*60&gt;b_10_m,historie[[#This Row],[1500m]]=""),0,ROUNDDOWN(a_10_m*(b_10_m-historie[[#This Row],[1500m]]*VLOOKUP(historie[[#This Row],[Veteran]],Veteran,11,FALSE)*24*60*60)^c_10_m,0))</f>
        <v>375</v>
      </c>
      <c r="AV262" s="80">
        <f t="shared" si="4"/>
        <v>3727</v>
      </c>
      <c r="AW262" s="62">
        <f t="array" ref="AW262">MAX(IF(historie[[Jméno a příjmení]:[Jméno a příjmení]]=A262,historie[[100m_body_v]:[100m_body_v]]))
+MAX(IF(historie[[Jméno a příjmení]:[Jméno a příjmení]]=A262,historie[[dálka_body_v]:[dálka_body_v]]))
+MAX(IF(historie[[Jméno a příjmení]:[Jméno a příjmení]]=A262,historie[[koule_body_v]:[koule_body_v]]))
+MAX(IF(historie[[Jméno a příjmení]:[Jméno a příjmení]]=A262,historie[[výška_body_v]:[výška_body_v]]))
+MAX(IF(historie[[Jméno a příjmení]:[Jméno a příjmení]]=A262,historie[[400m_body_v]:[400m_body_v]]))
+MAX(IF(historie[[Jméno a příjmení]:[Jméno a příjmení]]=A262,historie[[překážky_body_v]:[překážky_body_v]]))
+MAX(IF(historie[[Jméno a příjmení]:[Jméno a příjmení]]=A262,historie[[disk_body_v]:[disk_body_v]]))
+MAX(IF(historie[[Jméno a příjmení]:[Jméno a příjmení]]=A262,historie[[tyčka_body_v]:[tyčka_body_v]]))
+MAX(IF(historie[[Jméno a příjmení]:[Jméno a příjmení]]=A262,historie[[oštěp_body_v]:[oštěp_body_v]]))
+MAX(IF(historie[[Jméno a příjmení]:[Jméno a příjmení]]=A262,historie[[1500m_body_v]:[1500m_body_v]]))</f>
        <v>3727</v>
      </c>
    </row>
    <row r="263" spans="1:49" x14ac:dyDescent="0.2">
      <c r="A263" s="56" t="s">
        <v>54</v>
      </c>
      <c r="B263" s="56">
        <v>1974</v>
      </c>
      <c r="C263" s="57">
        <v>13.78</v>
      </c>
      <c r="D263" s="58">
        <v>309</v>
      </c>
      <c r="E263" s="59">
        <v>498</v>
      </c>
      <c r="F263" s="58">
        <v>378</v>
      </c>
      <c r="G263" s="57">
        <v>7.93</v>
      </c>
      <c r="H263" s="58">
        <v>362</v>
      </c>
      <c r="I263" s="63">
        <v>165</v>
      </c>
      <c r="J263" s="58">
        <v>504</v>
      </c>
      <c r="K263" s="57">
        <v>65.260000000000005</v>
      </c>
      <c r="L263" s="58">
        <v>248</v>
      </c>
      <c r="M263" s="57"/>
      <c r="N263" s="58">
        <v>0</v>
      </c>
      <c r="O263" s="57"/>
      <c r="P263" s="58">
        <v>0</v>
      </c>
      <c r="Q263" s="63"/>
      <c r="R263" s="58">
        <v>0</v>
      </c>
      <c r="S263" s="57"/>
      <c r="T263" s="58">
        <v>0</v>
      </c>
      <c r="U263" s="60"/>
      <c r="V263" s="58">
        <v>0</v>
      </c>
      <c r="W263" s="58">
        <v>1801</v>
      </c>
      <c r="X263" s="83">
        <v>2011</v>
      </c>
      <c r="Y263" s="77">
        <f>IF(historie[[#This Row],[Ročník]]&lt;&gt;0,historie[[#This Row],[Rok]]-historie[[#This Row],[Ročník]],"")</f>
        <v>37</v>
      </c>
      <c r="Z263" s="80">
        <f>IF(AND(historie[[#This Row],[Ročník]]&lt;&gt;"",FLOOR(historie[[#This Row],[Rok]]-historie[[#This Row],[Ročník]],5)&gt;=35),FLOOR(historie[[#This Row],[Rok]]-historie[[#This Row],[Ročník]],5),0)</f>
        <v>35</v>
      </c>
      <c r="AA263" s="61">
        <f>IF(OR(historie[[#This Row],[100m]]&gt;b_1_m-k_1_m*měření,historie[[#This Row],[100m]]=""),0,ROUNDDOWN(a_1_m*(b_1_m-k_1_m*měření-historie[[#This Row],[100m]])^c_1_m,0))</f>
        <v>309</v>
      </c>
      <c r="AB263" s="61">
        <f>IF(OR(historie[[#This Row],[Dálka]]&lt;b_2_m,historie[[#This Row],[Dálka]]=""),0,ROUNDDOWN(a_2_m*(historie[[#This Row],[Dálka]]-b_2_m)^c_2_m,0))</f>
        <v>378</v>
      </c>
      <c r="AC263" s="61">
        <f>IF(OR(historie[[#This Row],[Koule]]&lt;b_3_m,historie[[#This Row],[Koule]]=""),0,ROUNDDOWN(a_3_m*(historie[[#This Row],[Koule]]-b_3_m)^c_3_m,0))</f>
        <v>362</v>
      </c>
      <c r="AD263" s="61">
        <f>IF(OR(historie[[#This Row],[Výška]]&lt;b_4_m,historie[[#This Row],[Výška]]=""),0,ROUNDDOWN(a_4_m*(historie[[#This Row],[Výška]]-b_4_m)^c_4_m,0))</f>
        <v>504</v>
      </c>
      <c r="AE263" s="61">
        <f>IF(OR(historie[[#This Row],[400m]]&gt;b_5_m-k_5_m*měření,historie[[#This Row],[400m]]=""),0,ROUNDDOWN(a_5_m*(b_5_m-k_5_m*měření-historie[[#This Row],[400m]])^c_5_m,0))</f>
        <v>248</v>
      </c>
      <c r="AF263" s="61">
        <f>IF(OR(historie[[#This Row],[Překážky]]&gt;b_6_m-k_6_m*měření,historie[[#This Row],[Překážky]]=""),0,ROUNDDOWN(a_6_m*(b_6_m-k_6_m*měření-historie[[#This Row],[Překážky]])^c_6_m,0))</f>
        <v>0</v>
      </c>
      <c r="AG263" s="61">
        <f>IF(OR(historie[[#This Row],[Disk]]&lt;b_7_m,historie[[#This Row],[Disk]]=""),0,ROUNDDOWN(a_7_m*(historie[[#This Row],[Disk]]-b_7_m)^c_7_m,0))</f>
        <v>0</v>
      </c>
      <c r="AH263" s="61">
        <f>IF(OR(historie[[#This Row],[Tyčka]]&lt;b_8_m,historie[[#This Row],[Tyčka]]=""),0,ROUNDDOWN(a_8_m*(historie[[#This Row],[Tyčka]]-b_8_m)^c_8_m,0))</f>
        <v>0</v>
      </c>
      <c r="AI263" s="61">
        <f>IF(OR(historie[[#This Row],[Oštěp]]&lt;b_9_m,historie[[#This Row],[Oštěp]]=""),0,ROUNDDOWN(a_9_m*(historie[[#This Row],[Oštěp]]-b_9_m)^c_9_m,0))</f>
        <v>0</v>
      </c>
      <c r="AJ263" s="61">
        <f>IF(OR(historie[[#This Row],[1500m]]*24*60*60&gt;b_10_m,historie[[#This Row],[1500m]]=""),0,ROUNDDOWN(a_10_m*(b_10_m-historie[[#This Row],[1500m]]*24*60*60)^c_10_m,0))</f>
        <v>0</v>
      </c>
      <c r="AK26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1801</v>
      </c>
      <c r="AL26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335</v>
      </c>
      <c r="AM263" s="61">
        <f>IF(OR(historie[[#This Row],[Dálka]]&lt;b_2_m,historie[[#This Row],[Dálka]]=""),0,ROUNDDOWN(a_2_m*(ROUND(historie[[#This Row],[Dálka]]*VLOOKUP(historie[[#This Row],[Veteran]],Veteran,3,FALSE),0)-b_2_m)^c_2_m,0))</f>
        <v>409</v>
      </c>
      <c r="AN263" s="61">
        <f>IF(OR(historie[[#This Row],[Koule]]&lt;b_3_m,historie[[#This Row],[Koule]]=""),0,ROUNDDOWN(a_3_m*(FLOOR(historie[[#This Row],[Koule]]*VLOOKUP(historie[[#This Row],[Veteran]],Veteran,4,FALSE),0.01)-b_3_m)^c_3_m,0))</f>
        <v>379</v>
      </c>
      <c r="AO263" s="61">
        <f>IF(OR(historie[[#This Row],[Výška]]&lt;b_4_m,historie[[#This Row],[Výška]]=""),0,ROUNDDOWN(a_4_m*(ROUND(historie[[#This Row],[Výška]]*VLOOKUP(historie[[#This Row],[Veteran]],Veteran,5,FALSE),0)-b_4_m)^c_4_m,0))</f>
        <v>536</v>
      </c>
      <c r="AP26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312</v>
      </c>
      <c r="AQ26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63" s="61">
        <f>IF(OR(historie[[#This Row],[Disk]]&lt;b_7_m,historie[[#This Row],[Disk]]=""),0,ROUNDDOWN(a_7_m*(FLOOR(historie[[#This Row],[Disk]]*VLOOKUP(historie[[#This Row],[Veteran]],Veteran,8,FALSE),0.01)-b_7_m)^c_7_m,0))</f>
        <v>0</v>
      </c>
      <c r="AS263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63" s="6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263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63" s="80">
        <f t="shared" si="4"/>
        <v>1971</v>
      </c>
      <c r="AW263" s="62">
        <f t="array" ref="AW263">MAX(IF(historie[[Jméno a příjmení]:[Jméno a příjmení]]=A263,historie[[100m_body_v]:[100m_body_v]]))
+MAX(IF(historie[[Jméno a příjmení]:[Jméno a příjmení]]=A263,historie[[dálka_body_v]:[dálka_body_v]]))
+MAX(IF(historie[[Jméno a příjmení]:[Jméno a příjmení]]=A263,historie[[koule_body_v]:[koule_body_v]]))
+MAX(IF(historie[[Jméno a příjmení]:[Jméno a příjmení]]=A263,historie[[výška_body_v]:[výška_body_v]]))
+MAX(IF(historie[[Jméno a příjmení]:[Jméno a příjmení]]=A263,historie[[400m_body_v]:[400m_body_v]]))
+MAX(IF(historie[[Jméno a příjmení]:[Jméno a příjmení]]=A263,historie[[překážky_body_v]:[překážky_body_v]]))
+MAX(IF(historie[[Jméno a příjmení]:[Jméno a příjmení]]=A263,historie[[disk_body_v]:[disk_body_v]]))
+MAX(IF(historie[[Jméno a příjmení]:[Jméno a příjmení]]=A263,historie[[tyčka_body_v]:[tyčka_body_v]]))
+MAX(IF(historie[[Jméno a příjmení]:[Jméno a příjmení]]=A263,historie[[oštěp_body_v]:[oštěp_body_v]]))
+MAX(IF(historie[[Jméno a příjmení]:[Jméno a příjmení]]=A263,historie[[1500m_body_v]:[1500m_body_v]]))</f>
        <v>3727</v>
      </c>
    </row>
    <row r="264" spans="1:49" x14ac:dyDescent="0.2">
      <c r="A264" s="122" t="s">
        <v>55</v>
      </c>
      <c r="B264" s="122">
        <v>1974</v>
      </c>
      <c r="C264" s="118">
        <v>14.6</v>
      </c>
      <c r="D264" s="119">
        <v>341</v>
      </c>
      <c r="E264" s="115">
        <v>396</v>
      </c>
      <c r="F264" s="119">
        <v>303</v>
      </c>
      <c r="G264" s="118">
        <v>7.14</v>
      </c>
      <c r="H264" s="119">
        <v>401</v>
      </c>
      <c r="I264" s="115">
        <v>135</v>
      </c>
      <c r="J264" s="119">
        <v>381</v>
      </c>
      <c r="K264" s="118">
        <v>67.44</v>
      </c>
      <c r="L264" s="119">
        <v>373</v>
      </c>
      <c r="M264" s="118"/>
      <c r="N264" s="119">
        <v>0</v>
      </c>
      <c r="O264" s="118">
        <v>21.86</v>
      </c>
      <c r="P264" s="119">
        <v>393</v>
      </c>
      <c r="Q264" s="115">
        <v>210</v>
      </c>
      <c r="R264" s="119">
        <v>222</v>
      </c>
      <c r="S264" s="118">
        <v>32.409999999999997</v>
      </c>
      <c r="T264" s="119">
        <v>413</v>
      </c>
      <c r="U264" s="120">
        <v>3.8666666666666663E-3</v>
      </c>
      <c r="V264" s="119">
        <v>532</v>
      </c>
      <c r="W264" s="119">
        <v>3359</v>
      </c>
      <c r="X264" s="83">
        <v>2021</v>
      </c>
      <c r="Y264" s="80">
        <f>IF(historie[[#This Row],[Ročník]]&lt;&gt;0,historie[[#This Row],[Rok]]-historie[[#This Row],[Ročník]],"")</f>
        <v>47</v>
      </c>
      <c r="Z264" s="80">
        <f>IF(AND(historie[[#This Row],[Ročník]]&lt;&gt;"",FLOOR(historie[[#This Row],[Rok]]-historie[[#This Row],[Ročník]],5)&gt;=35),FLOOR(historie[[#This Row],[Rok]]-historie[[#This Row],[Ročník]],5),0)</f>
        <v>45</v>
      </c>
      <c r="AA264" s="121">
        <f>IF(OR(historie[[#This Row],[100m]]&gt;b_1_m-k_1_m*měření,historie[[#This Row],[100m]]=""),0,ROUNDDOWN(a_1_m*(b_1_m-k_1_m*měření-historie[[#This Row],[100m]])^c_1_m,0))</f>
        <v>204</v>
      </c>
      <c r="AB264" s="121">
        <f>IF(OR(historie[[#This Row],[Dálka]]&lt;b_2_m,historie[[#This Row],[Dálka]]=""),0,ROUNDDOWN(a_2_m*(historie[[#This Row],[Dálka]]-b_2_m)^c_2_m,0))</f>
        <v>199</v>
      </c>
      <c r="AC264" s="121">
        <f>IF(OR(historie[[#This Row],[Koule]]&lt;b_3_m,historie[[#This Row],[Koule]]=""),0,ROUNDDOWN(a_3_m*(historie[[#This Row],[Koule]]-b_3_m)^c_3_m,0))</f>
        <v>316</v>
      </c>
      <c r="AD264" s="121">
        <f>IF(OR(historie[[#This Row],[Výška]]&lt;b_4_m,historie[[#This Row],[Výška]]=""),0,ROUNDDOWN(a_4_m*(historie[[#This Row],[Výška]]-b_4_m)^c_4_m,0))</f>
        <v>283</v>
      </c>
      <c r="AE264" s="121">
        <f>IF(OR(historie[[#This Row],[400m]]&gt;b_5_m-k_5_m*měření,historie[[#This Row],[400m]]=""),0,ROUNDDOWN(a_5_m*(b_5_m-k_5_m*měření-historie[[#This Row],[400m]])^c_5_m,0))</f>
        <v>192</v>
      </c>
      <c r="AF264" s="121">
        <f>IF(OR(historie[[#This Row],[Překážky]]&gt;b_6_m-k_6_m*měření,historie[[#This Row],[Překážky]]=""),0,ROUNDDOWN(a_6_m*(b_6_m-k_6_m*měření-historie[[#This Row],[Překážky]])^c_6_m,0))</f>
        <v>0</v>
      </c>
      <c r="AG264" s="121">
        <f>IF(OR(historie[[#This Row],[Disk]]&lt;b_7_m,historie[[#This Row],[Disk]]=""),0,ROUNDDOWN(a_7_m*(historie[[#This Row],[Disk]]-b_7_m)^c_7_m,0))</f>
        <v>307</v>
      </c>
      <c r="AH264" s="121">
        <f>IF(OR(historie[[#This Row],[Tyčka]]&lt;b_8_m,historie[[#This Row],[Tyčka]]=""),0,ROUNDDOWN(a_8_m*(historie[[#This Row],[Tyčka]]-b_8_m)^c_8_m,0))</f>
        <v>159</v>
      </c>
      <c r="AI264" s="121">
        <f>IF(OR(historie[[#This Row],[Oštěp]]&lt;b_9_m,historie[[#This Row],[Oštěp]]=""),0,ROUNDDOWN(a_9_m*(historie[[#This Row],[Oštěp]]-b_9_m)^c_9_m,0))</f>
        <v>333</v>
      </c>
      <c r="AJ264" s="121">
        <f>IF(OR(historie[[#This Row],[1500m]]*24*60*60&gt;b_10_m,historie[[#This Row],[1500m]]=""),0,ROUNDDOWN(a_10_m*(b_10_m-historie[[#This Row],[1500m]]*24*60*60)^c_10_m,0))</f>
        <v>379</v>
      </c>
      <c r="AK26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2372</v>
      </c>
      <c r="AL264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341</v>
      </c>
      <c r="AM264" s="121">
        <f>IF(OR(historie[[#This Row],[Dálka]]&lt;b_2_m,historie[[#This Row],[Dálka]]=""),0,ROUNDDOWN(a_2_m*(ROUND(historie[[#This Row],[Dálka]]*VLOOKUP(historie[[#This Row],[Veteran]],Veteran,3,FALSE),0)-b_2_m)^c_2_m,0))</f>
        <v>303</v>
      </c>
      <c r="AN264" s="121">
        <f>IF(OR(historie[[#This Row],[Koule]]&lt;b_3_m,historie[[#This Row],[Koule]]=""),0,ROUNDDOWN(a_3_m*(FLOOR(historie[[#This Row],[Koule]]*VLOOKUP(historie[[#This Row],[Veteran]],Veteran,4,FALSE),0.01)-b_3_m)^c_3_m,0))</f>
        <v>401</v>
      </c>
      <c r="AO264" s="121">
        <f>IF(OR(historie[[#This Row],[Výška]]&lt;b_4_m,historie[[#This Row],[Výška]]=""),0,ROUNDDOWN(a_4_m*(ROUND(historie[[#This Row],[Výška]]*VLOOKUP(historie[[#This Row],[Veteran]],Veteran,5,FALSE),0)-b_4_m)^c_4_m,0))</f>
        <v>381</v>
      </c>
      <c r="AP264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373</v>
      </c>
      <c r="AQ264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64" s="121">
        <f>IF(OR(historie[[#This Row],[Disk]]&lt;b_7_m,historie[[#This Row],[Disk]]=""),0,ROUNDDOWN(a_7_m*(FLOOR(historie[[#This Row],[Disk]]*VLOOKUP(historie[[#This Row],[Veteran]],Veteran,8,FALSE),0.01)-b_7_m)^c_7_m,0))</f>
        <v>393</v>
      </c>
      <c r="AS264" s="121">
        <f>IF(OR(historie[[#This Row],[Tyčka]]&lt;b_8_m,historie[[#This Row],[Tyčka]]=""),0,ROUNDDOWN(a_8_m*(ROUND(historie[[#This Row],[Tyčka]]*VLOOKUP(historie[[#This Row],[Veteran]],Veteran,9,FALSE),0)-b_8_m)^c_8_m,0))</f>
        <v>222</v>
      </c>
      <c r="AT264" s="121">
        <f>IF(OR(historie[[#This Row],[Oštěp]]&lt;b_9_m,historie[[#This Row],[Oštěp]]=""),0,ROUNDDOWN(a_9_m*(FLOOR(historie[[#This Row],[Oštěp]]*VLOOKUP(historie[[#This Row],[Veteran]],Veteran,10,FALSE),0.01)-b_9_m)^c_9_m,0))</f>
        <v>413</v>
      </c>
      <c r="AU264" s="121">
        <f>IF(OR(historie[[#This Row],[1500m]]*24*60*60&gt;b_10_m,historie[[#This Row],[1500m]]=""),0,ROUNDDOWN(a_10_m*(b_10_m-historie[[#This Row],[1500m]]*VLOOKUP(historie[[#This Row],[Veteran]],Veteran,11,FALSE)*24*60*60)^c_10_m,0))</f>
        <v>532</v>
      </c>
      <c r="AV264" s="80">
        <f t="shared" si="4"/>
        <v>3359</v>
      </c>
      <c r="AW264" s="121" cm="1">
        <f t="array" ref="AW264">MAX(IF(historie[[Jméno a příjmení]:[Jméno a příjmení]]=A264,historie[[100m_body_v]:[100m_body_v]]))
+MAX(IF(historie[[Jméno a příjmení]:[Jméno a příjmení]]=A264,historie[[dálka_body_v]:[dálka_body_v]]))
+MAX(IF(historie[[Jméno a příjmení]:[Jméno a příjmení]]=A264,historie[[koule_body_v]:[koule_body_v]]))
+MAX(IF(historie[[Jméno a příjmení]:[Jméno a příjmení]]=A264,historie[[výška_body_v]:[výška_body_v]]))
+MAX(IF(historie[[Jméno a příjmení]:[Jméno a příjmení]]=A264,historie[[400m_body_v]:[400m_body_v]]))
+MAX(IF(historie[[Jméno a příjmení]:[Jméno a příjmení]]=A264,historie[[překážky_body_v]:[překážky_body_v]]))
+MAX(IF(historie[[Jméno a příjmení]:[Jméno a příjmení]]=A264,historie[[disk_body_v]:[disk_body_v]]))
+MAX(IF(historie[[Jméno a příjmení]:[Jméno a příjmení]]=A264,historie[[tyčka_body_v]:[tyčka_body_v]]))
+MAX(IF(historie[[Jméno a příjmení]:[Jméno a příjmení]]=A264,historie[[oštěp_body_v]:[oštěp_body_v]]))
+MAX(IF(historie[[Jméno a příjmení]:[Jméno a příjmení]]=A264,historie[[1500m_body_v]:[1500m_body_v]]))</f>
        <v>4038</v>
      </c>
    </row>
    <row r="265" spans="1:49" x14ac:dyDescent="0.2">
      <c r="A265" s="122" t="s">
        <v>55</v>
      </c>
      <c r="B265" s="122">
        <v>1974</v>
      </c>
      <c r="C265" s="118">
        <v>13.28</v>
      </c>
      <c r="D265" s="119">
        <v>383</v>
      </c>
      <c r="E265" s="115">
        <v>418</v>
      </c>
      <c r="F265" s="119">
        <v>235</v>
      </c>
      <c r="G265" s="118">
        <v>6.9</v>
      </c>
      <c r="H265" s="119">
        <v>301</v>
      </c>
      <c r="I265" s="115">
        <v>145</v>
      </c>
      <c r="J265" s="119">
        <v>352</v>
      </c>
      <c r="K265" s="118">
        <v>68.099999999999994</v>
      </c>
      <c r="L265" s="119">
        <v>176</v>
      </c>
      <c r="M265" s="118"/>
      <c r="N265" s="119">
        <v>0</v>
      </c>
      <c r="O265" s="118">
        <v>20.3</v>
      </c>
      <c r="P265" s="119">
        <v>278</v>
      </c>
      <c r="Q265" s="115">
        <v>220</v>
      </c>
      <c r="R265" s="119">
        <v>179</v>
      </c>
      <c r="S265" s="118">
        <v>30.39</v>
      </c>
      <c r="T265" s="119">
        <v>305</v>
      </c>
      <c r="U265" s="120">
        <v>3.8546296296296297E-3</v>
      </c>
      <c r="V265" s="119">
        <v>384</v>
      </c>
      <c r="W265" s="119">
        <v>2593</v>
      </c>
      <c r="X265" s="83">
        <v>2020</v>
      </c>
      <c r="Y265" s="80">
        <f>IF(historie[[#This Row],[Ročník]]&lt;&gt;0,historie[[#This Row],[Rok]]-historie[[#This Row],[Ročník]],"")</f>
        <v>46</v>
      </c>
      <c r="Z265" s="80">
        <f>IF(AND(historie[[#This Row],[Ročník]]&lt;&gt;"",FLOOR(historie[[#This Row],[Rok]]-historie[[#This Row],[Ročník]],5)&gt;=35),FLOOR(historie[[#This Row],[Rok]]-historie[[#This Row],[Ročník]],5),0)</f>
        <v>45</v>
      </c>
      <c r="AA265" s="121">
        <f>IF(OR(historie[[#This Row],[100m]]&gt;b_1_m-k_1_m*měření,historie[[#This Row],[100m]]=""),0,ROUNDDOWN(a_1_m*(b_1_m-k_1_m*měření-historie[[#This Row],[100m]])^c_1_m,0))</f>
        <v>383</v>
      </c>
      <c r="AB265" s="121">
        <f>IF(OR(historie[[#This Row],[Dálka]]&lt;b_2_m,historie[[#This Row],[Dálka]]=""),0,ROUNDDOWN(a_2_m*(historie[[#This Row],[Dálka]]-b_2_m)^c_2_m,0))</f>
        <v>235</v>
      </c>
      <c r="AC265" s="121">
        <f>IF(OR(historie[[#This Row],[Koule]]&lt;b_3_m,historie[[#This Row],[Koule]]=""),0,ROUNDDOWN(a_3_m*(historie[[#This Row],[Koule]]-b_3_m)^c_3_m,0))</f>
        <v>301</v>
      </c>
      <c r="AD265" s="121">
        <f>IF(OR(historie[[#This Row],[Výška]]&lt;b_4_m,historie[[#This Row],[Výška]]=""),0,ROUNDDOWN(a_4_m*(historie[[#This Row],[Výška]]-b_4_m)^c_4_m,0))</f>
        <v>352</v>
      </c>
      <c r="AE265" s="121">
        <f>IF(OR(historie[[#This Row],[400m]]&gt;b_5_m-k_5_m*měření,historie[[#This Row],[400m]]=""),0,ROUNDDOWN(a_5_m*(b_5_m-k_5_m*měření-historie[[#This Row],[400m]])^c_5_m,0))</f>
        <v>176</v>
      </c>
      <c r="AF265" s="121">
        <f>IF(OR(historie[[#This Row],[Překážky]]&gt;b_6_m-k_6_m*měření,historie[[#This Row],[Překážky]]=""),0,ROUNDDOWN(a_6_m*(b_6_m-k_6_m*měření-historie[[#This Row],[Překážky]])^c_6_m,0))</f>
        <v>0</v>
      </c>
      <c r="AG265" s="121">
        <f>IF(OR(historie[[#This Row],[Disk]]&lt;b_7_m,historie[[#This Row],[Disk]]=""),0,ROUNDDOWN(a_7_m*(historie[[#This Row],[Disk]]-b_7_m)^c_7_m,0))</f>
        <v>278</v>
      </c>
      <c r="AH265" s="121">
        <f>IF(OR(historie[[#This Row],[Tyčka]]&lt;b_8_m,historie[[#This Row],[Tyčka]]=""),0,ROUNDDOWN(a_8_m*(historie[[#This Row],[Tyčka]]-b_8_m)^c_8_m,0))</f>
        <v>179</v>
      </c>
      <c r="AI265" s="121">
        <f>IF(OR(historie[[#This Row],[Oštěp]]&lt;b_9_m,historie[[#This Row],[Oštěp]]=""),0,ROUNDDOWN(a_9_m*(historie[[#This Row],[Oštěp]]-b_9_m)^c_9_m,0))</f>
        <v>305</v>
      </c>
      <c r="AJ265" s="121">
        <f>IF(OR(historie[[#This Row],[1500m]]*24*60*60&gt;b_10_m,historie[[#This Row],[1500m]]=""),0,ROUNDDOWN(a_10_m*(b_10_m-historie[[#This Row],[1500m]]*24*60*60)^c_10_m,0))</f>
        <v>384</v>
      </c>
      <c r="AK26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2593</v>
      </c>
      <c r="AL265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541</v>
      </c>
      <c r="AM265" s="121">
        <f>IF(OR(historie[[#This Row],[Dálka]]&lt;b_2_m,historie[[#This Row],[Dálka]]=""),0,ROUNDDOWN(a_2_m*(ROUND(historie[[#This Row],[Dálka]]*VLOOKUP(historie[[#This Row],[Veteran]],Veteran,3,FALSE),0)-b_2_m)^c_2_m,0))</f>
        <v>350</v>
      </c>
      <c r="AN265" s="121">
        <f>IF(OR(historie[[#This Row],[Koule]]&lt;b_3_m,historie[[#This Row],[Koule]]=""),0,ROUNDDOWN(a_3_m*(FLOOR(historie[[#This Row],[Koule]]*VLOOKUP(historie[[#This Row],[Veteran]],Veteran,4,FALSE),0.01)-b_3_m)^c_3_m,0))</f>
        <v>384</v>
      </c>
      <c r="AO265" s="12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265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354</v>
      </c>
      <c r="AQ265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65" s="121">
        <f>IF(OR(historie[[#This Row],[Disk]]&lt;b_7_m,historie[[#This Row],[Disk]]=""),0,ROUNDDOWN(a_7_m*(FLOOR(historie[[#This Row],[Disk]]*VLOOKUP(historie[[#This Row],[Veteran]],Veteran,8,FALSE),0.01)-b_7_m)^c_7_m,0))</f>
        <v>357</v>
      </c>
      <c r="AS265" s="121">
        <f>IF(OR(historie[[#This Row],[Tyčka]]&lt;b_8_m,historie[[#This Row],[Tyčka]]=""),0,ROUNDDOWN(a_8_m*(ROUND(historie[[#This Row],[Tyčka]]*VLOOKUP(historie[[#This Row],[Veteran]],Veteran,9,FALSE),0)-b_8_m)^c_8_m,0))</f>
        <v>248</v>
      </c>
      <c r="AT265" s="121">
        <f>IF(OR(historie[[#This Row],[Oštěp]]&lt;b_9_m,historie[[#This Row],[Oštěp]]=""),0,ROUNDDOWN(a_9_m*(FLOOR(historie[[#This Row],[Oštěp]]*VLOOKUP(historie[[#This Row],[Veteran]],Veteran,10,FALSE),0.01)-b_9_m)^c_9_m,0))</f>
        <v>379</v>
      </c>
      <c r="AU265" s="121">
        <f>IF(OR(historie[[#This Row],[1500m]]*24*60*60&gt;b_10_m,historie[[#This Row],[1500m]]=""),0,ROUNDDOWN(a_10_m*(b_10_m-historie[[#This Row],[1500m]]*VLOOKUP(historie[[#This Row],[Veteran]],Veteran,11,FALSE)*24*60*60)^c_10_m,0))</f>
        <v>537</v>
      </c>
      <c r="AV265" s="80">
        <f t="shared" si="4"/>
        <v>3614</v>
      </c>
      <c r="AW265" s="121" cm="1">
        <f t="array" ref="AW265">MAX(IF(historie[[Jméno a příjmení]:[Jméno a příjmení]]=A265,historie[[100m_body_v]:[100m_body_v]]))
+MAX(IF(historie[[Jméno a příjmení]:[Jméno a příjmení]]=A265,historie[[dálka_body_v]:[dálka_body_v]]))
+MAX(IF(historie[[Jméno a příjmení]:[Jméno a příjmení]]=A265,historie[[koule_body_v]:[koule_body_v]]))
+MAX(IF(historie[[Jméno a příjmení]:[Jméno a příjmení]]=A265,historie[[výška_body_v]:[výška_body_v]]))
+MAX(IF(historie[[Jméno a příjmení]:[Jméno a příjmení]]=A265,historie[[400m_body_v]:[400m_body_v]]))
+MAX(IF(historie[[Jméno a příjmení]:[Jméno a příjmení]]=A265,historie[[překážky_body_v]:[překážky_body_v]]))
+MAX(IF(historie[[Jméno a příjmení]:[Jméno a příjmení]]=A265,historie[[disk_body_v]:[disk_body_v]]))
+MAX(IF(historie[[Jméno a příjmení]:[Jméno a příjmení]]=A265,historie[[tyčka_body_v]:[tyčka_body_v]]))
+MAX(IF(historie[[Jméno a příjmení]:[Jméno a příjmení]]=A265,historie[[oštěp_body_v]:[oštěp_body_v]]))
+MAX(IF(historie[[Jméno a příjmení]:[Jméno a příjmení]]=A265,historie[[1500m_body_v]:[1500m_body_v]]))</f>
        <v>4038</v>
      </c>
    </row>
    <row r="266" spans="1:49" x14ac:dyDescent="0.2">
      <c r="A266" s="122" t="s">
        <v>55</v>
      </c>
      <c r="B266" s="122">
        <v>1974</v>
      </c>
      <c r="C266" s="118">
        <v>14.15</v>
      </c>
      <c r="D266" s="119">
        <v>259</v>
      </c>
      <c r="E266" s="115">
        <v>437</v>
      </c>
      <c r="F266" s="119">
        <v>267</v>
      </c>
      <c r="G266" s="118">
        <v>6.55</v>
      </c>
      <c r="H266" s="119">
        <v>281</v>
      </c>
      <c r="I266" s="115">
        <v>135</v>
      </c>
      <c r="J266" s="119">
        <v>283</v>
      </c>
      <c r="K266" s="118">
        <v>69.239999999999995</v>
      </c>
      <c r="L266" s="119">
        <v>151</v>
      </c>
      <c r="M266" s="118"/>
      <c r="N266" s="119">
        <v>0</v>
      </c>
      <c r="O266" s="118">
        <v>22.06</v>
      </c>
      <c r="P266" s="119">
        <v>311</v>
      </c>
      <c r="Q266" s="115">
        <v>200</v>
      </c>
      <c r="R266" s="119">
        <v>140</v>
      </c>
      <c r="S266" s="118">
        <v>29.15</v>
      </c>
      <c r="T266" s="119">
        <v>287</v>
      </c>
      <c r="U266" s="120">
        <v>3.9127314814814814E-3</v>
      </c>
      <c r="V266" s="119">
        <v>360</v>
      </c>
      <c r="W266" s="119">
        <v>2339</v>
      </c>
      <c r="X266" s="83">
        <v>2019</v>
      </c>
      <c r="Y266" s="80">
        <f>IF(historie[[#This Row],[Ročník]]&lt;&gt;0,historie[[#This Row],[Rok]]-historie[[#This Row],[Ročník]],"")</f>
        <v>45</v>
      </c>
      <c r="Z266" s="80">
        <f>IF(AND(historie[[#This Row],[Ročník]]&lt;&gt;"",FLOOR(historie[[#This Row],[Rok]]-historie[[#This Row],[Ročník]],5)&gt;=35),FLOOR(historie[[#This Row],[Rok]]-historie[[#This Row],[Ročník]],5),0)</f>
        <v>45</v>
      </c>
      <c r="AA266" s="121">
        <f>IF(OR(historie[[#This Row],[100m]]&gt;b_1_m-k_1_m*měření,historie[[#This Row],[100m]]=""),0,ROUNDDOWN(a_1_m*(b_1_m-k_1_m*měření-historie[[#This Row],[100m]])^c_1_m,0))</f>
        <v>259</v>
      </c>
      <c r="AB266" s="121">
        <f>IF(OR(historie[[#This Row],[Dálka]]&lt;b_2_m,historie[[#This Row],[Dálka]]=""),0,ROUNDDOWN(a_2_m*(historie[[#This Row],[Dálka]]-b_2_m)^c_2_m,0))</f>
        <v>267</v>
      </c>
      <c r="AC266" s="121">
        <f>IF(OR(historie[[#This Row],[Koule]]&lt;b_3_m,historie[[#This Row],[Koule]]=""),0,ROUNDDOWN(a_3_m*(historie[[#This Row],[Koule]]-b_3_m)^c_3_m,0))</f>
        <v>281</v>
      </c>
      <c r="AD266" s="121">
        <f>IF(OR(historie[[#This Row],[Výška]]&lt;b_4_m,historie[[#This Row],[Výška]]=""),0,ROUNDDOWN(a_4_m*(historie[[#This Row],[Výška]]-b_4_m)^c_4_m,0))</f>
        <v>283</v>
      </c>
      <c r="AE266" s="121">
        <f>IF(OR(historie[[#This Row],[400m]]&gt;b_5_m-k_5_m*měření,historie[[#This Row],[400m]]=""),0,ROUNDDOWN(a_5_m*(b_5_m-k_5_m*měření-historie[[#This Row],[400m]])^c_5_m,0))</f>
        <v>151</v>
      </c>
      <c r="AF266" s="121">
        <f>IF(OR(historie[[#This Row],[Překážky]]&gt;b_6_m-k_6_m*měření,historie[[#This Row],[Překážky]]=""),0,ROUNDDOWN(a_6_m*(b_6_m-k_6_m*měření-historie[[#This Row],[Překážky]])^c_6_m,0))</f>
        <v>0</v>
      </c>
      <c r="AG266" s="121">
        <f>IF(OR(historie[[#This Row],[Disk]]&lt;b_7_m,historie[[#This Row],[Disk]]=""),0,ROUNDDOWN(a_7_m*(historie[[#This Row],[Disk]]-b_7_m)^c_7_m,0))</f>
        <v>311</v>
      </c>
      <c r="AH266" s="121">
        <f>IF(OR(historie[[#This Row],[Tyčka]]&lt;b_8_m,historie[[#This Row],[Tyčka]]=""),0,ROUNDDOWN(a_8_m*(historie[[#This Row],[Tyčka]]-b_8_m)^c_8_m,0))</f>
        <v>140</v>
      </c>
      <c r="AI266" s="121">
        <f>IF(OR(historie[[#This Row],[Oštěp]]&lt;b_9_m,historie[[#This Row],[Oštěp]]=""),0,ROUNDDOWN(a_9_m*(historie[[#This Row],[Oštěp]]-b_9_m)^c_9_m,0))</f>
        <v>287</v>
      </c>
      <c r="AJ266" s="121">
        <f>IF(OR(historie[[#This Row],[1500m]]*24*60*60&gt;b_10_m,historie[[#This Row],[1500m]]=""),0,ROUNDDOWN(a_10_m*(b_10_m-historie[[#This Row],[1500m]]*24*60*60)^c_10_m,0))</f>
        <v>360</v>
      </c>
      <c r="AK26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2339</v>
      </c>
      <c r="AL266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404</v>
      </c>
      <c r="AM266" s="121">
        <f>IF(OR(historie[[#This Row],[Dálka]]&lt;b_2_m,historie[[#This Row],[Dálka]]=""),0,ROUNDDOWN(a_2_m*(ROUND(historie[[#This Row],[Dálka]]*VLOOKUP(historie[[#This Row],[Veteran]],Veteran,3,FALSE),0)-b_2_m)^c_2_m,0))</f>
        <v>392</v>
      </c>
      <c r="AN266" s="121">
        <f>IF(OR(historie[[#This Row],[Koule]]&lt;b_3_m,historie[[#This Row],[Koule]]=""),0,ROUNDDOWN(a_3_m*(FLOOR(historie[[#This Row],[Koule]]*VLOOKUP(historie[[#This Row],[Veteran]],Veteran,4,FALSE),0.01)-b_3_m)^c_3_m,0))</f>
        <v>359</v>
      </c>
      <c r="AO266" s="121">
        <f>IF(OR(historie[[#This Row],[Výška]]&lt;b_4_m,historie[[#This Row],[Výška]]=""),0,ROUNDDOWN(a_4_m*(ROUND(historie[[#This Row],[Výška]]*VLOOKUP(historie[[#This Row],[Veteran]],Veteran,5,FALSE),0)-b_4_m)^c_4_m,0))</f>
        <v>381</v>
      </c>
      <c r="AP266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322</v>
      </c>
      <c r="AQ266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66" s="121">
        <f>IF(OR(historie[[#This Row],[Disk]]&lt;b_7_m,historie[[#This Row],[Disk]]=""),0,ROUNDDOWN(a_7_m*(FLOOR(historie[[#This Row],[Disk]]*VLOOKUP(historie[[#This Row],[Veteran]],Veteran,8,FALSE),0.01)-b_7_m)^c_7_m,0))</f>
        <v>398</v>
      </c>
      <c r="AS266" s="121">
        <f>IF(OR(historie[[#This Row],[Tyčka]]&lt;b_8_m,historie[[#This Row],[Tyčka]]=""),0,ROUNDDOWN(a_8_m*(ROUND(historie[[#This Row],[Tyčka]]*VLOOKUP(historie[[#This Row],[Veteran]],Veteran,9,FALSE),0)-b_8_m)^c_8_m,0))</f>
        <v>199</v>
      </c>
      <c r="AT266" s="121">
        <f>IF(OR(historie[[#This Row],[Oštěp]]&lt;b_9_m,historie[[#This Row],[Oštěp]]=""),0,ROUNDDOWN(a_9_m*(FLOOR(historie[[#This Row],[Oštěp]]*VLOOKUP(historie[[#This Row],[Veteran]],Veteran,10,FALSE),0.01)-b_9_m)^c_9_m,0))</f>
        <v>358</v>
      </c>
      <c r="AU266" s="121">
        <f>IF(OR(historie[[#This Row],[1500m]]*24*60*60&gt;b_10_m,historie[[#This Row],[1500m]]=""),0,ROUNDDOWN(a_10_m*(b_10_m-historie[[#This Row],[1500m]]*VLOOKUP(historie[[#This Row],[Veteran]],Veteran,11,FALSE)*24*60*60)^c_10_m,0))</f>
        <v>512</v>
      </c>
      <c r="AV266" s="80">
        <f t="shared" si="4"/>
        <v>3325</v>
      </c>
      <c r="AW266" s="121">
        <f t="array" ref="AW266">MAX(IF(historie[[Jméno a příjmení]:[Jméno a příjmení]]=A266,historie[[100m_body_v]:[100m_body_v]]))
+MAX(IF(historie[[Jméno a příjmení]:[Jméno a příjmení]]=A266,historie[[dálka_body_v]:[dálka_body_v]]))
+MAX(IF(historie[[Jméno a příjmení]:[Jméno a příjmení]]=A266,historie[[koule_body_v]:[koule_body_v]]))
+MAX(IF(historie[[Jméno a příjmení]:[Jméno a příjmení]]=A266,historie[[výška_body_v]:[výška_body_v]]))
+MAX(IF(historie[[Jméno a příjmení]:[Jméno a příjmení]]=A266,historie[[400m_body_v]:[400m_body_v]]))
+MAX(IF(historie[[Jméno a příjmení]:[Jméno a příjmení]]=A266,historie[[překážky_body_v]:[překážky_body_v]]))
+MAX(IF(historie[[Jméno a příjmení]:[Jméno a příjmení]]=A266,historie[[disk_body_v]:[disk_body_v]]))
+MAX(IF(historie[[Jméno a příjmení]:[Jméno a příjmení]]=A266,historie[[tyčka_body_v]:[tyčka_body_v]]))
+MAX(IF(historie[[Jméno a příjmení]:[Jméno a příjmení]]=A266,historie[[oštěp_body_v]:[oštěp_body_v]]))
+MAX(IF(historie[[Jméno a příjmení]:[Jméno a příjmení]]=A266,historie[[1500m_body_v]:[1500m_body_v]]))</f>
        <v>4038</v>
      </c>
    </row>
    <row r="267" spans="1:49" x14ac:dyDescent="0.2">
      <c r="A267" s="122" t="s">
        <v>55</v>
      </c>
      <c r="B267" s="122">
        <v>1974</v>
      </c>
      <c r="C267" s="118">
        <v>14.12</v>
      </c>
      <c r="D267" s="119">
        <v>263</v>
      </c>
      <c r="E267" s="115">
        <v>423</v>
      </c>
      <c r="F267" s="119">
        <v>244</v>
      </c>
      <c r="G267" s="118">
        <v>6.98</v>
      </c>
      <c r="H267" s="119">
        <v>306</v>
      </c>
      <c r="I267" s="115">
        <v>145</v>
      </c>
      <c r="J267" s="119">
        <v>352</v>
      </c>
      <c r="K267" s="118">
        <v>67.400000000000006</v>
      </c>
      <c r="L267" s="119">
        <v>193</v>
      </c>
      <c r="M267" s="118"/>
      <c r="N267" s="119">
        <v>0</v>
      </c>
      <c r="O267" s="118">
        <v>20.6</v>
      </c>
      <c r="P267" s="119">
        <v>283</v>
      </c>
      <c r="Q267" s="115">
        <v>230</v>
      </c>
      <c r="R267" s="119">
        <v>199</v>
      </c>
      <c r="S267" s="118">
        <v>33.75</v>
      </c>
      <c r="T267" s="119">
        <v>352</v>
      </c>
      <c r="U267" s="120">
        <v>3.9965277777777777E-3</v>
      </c>
      <c r="V267" s="119">
        <v>327</v>
      </c>
      <c r="W267" s="119">
        <v>2519</v>
      </c>
      <c r="X267" s="83">
        <v>2018</v>
      </c>
      <c r="Y267" s="80">
        <f>IF(historie[[#This Row],[Ročník]]&lt;&gt;0,historie[[#This Row],[Rok]]-historie[[#This Row],[Ročník]],"")</f>
        <v>44</v>
      </c>
      <c r="Z267" s="80">
        <f>IF(AND(historie[[#This Row],[Ročník]]&lt;&gt;"",FLOOR(historie[[#This Row],[Rok]]-historie[[#This Row],[Ročník]],5)&gt;=35),FLOOR(historie[[#This Row],[Rok]]-historie[[#This Row],[Ročník]],5),0)</f>
        <v>40</v>
      </c>
      <c r="AA267" s="121">
        <f>IF(OR(historie[[#This Row],[100m]]&gt;b_1_m-k_1_m*měření,historie[[#This Row],[100m]]=""),0,ROUNDDOWN(a_1_m*(b_1_m-k_1_m*měření-historie[[#This Row],[100m]])^c_1_m,0))</f>
        <v>263</v>
      </c>
      <c r="AB267" s="121">
        <f>IF(OR(historie[[#This Row],[Dálka]]&lt;b_2_m,historie[[#This Row],[Dálka]]=""),0,ROUNDDOWN(a_2_m*(historie[[#This Row],[Dálka]]-b_2_m)^c_2_m,0))</f>
        <v>244</v>
      </c>
      <c r="AC267" s="121">
        <f>IF(OR(historie[[#This Row],[Koule]]&lt;b_3_m,historie[[#This Row],[Koule]]=""),0,ROUNDDOWN(a_3_m*(historie[[#This Row],[Koule]]-b_3_m)^c_3_m,0))</f>
        <v>306</v>
      </c>
      <c r="AD267" s="121">
        <f>IF(OR(historie[[#This Row],[Výška]]&lt;b_4_m,historie[[#This Row],[Výška]]=""),0,ROUNDDOWN(a_4_m*(historie[[#This Row],[Výška]]-b_4_m)^c_4_m,0))</f>
        <v>352</v>
      </c>
      <c r="AE267" s="121">
        <f>IF(OR(historie[[#This Row],[400m]]&gt;b_5_m-k_5_m*měření,historie[[#This Row],[400m]]=""),0,ROUNDDOWN(a_5_m*(b_5_m-k_5_m*měření-historie[[#This Row],[400m]])^c_5_m,0))</f>
        <v>193</v>
      </c>
      <c r="AF267" s="121">
        <f>IF(OR(historie[[#This Row],[Překážky]]&gt;b_6_m-k_6_m*měření,historie[[#This Row],[Překážky]]=""),0,ROUNDDOWN(a_6_m*(b_6_m-k_6_m*měření-historie[[#This Row],[Překážky]])^c_6_m,0))</f>
        <v>0</v>
      </c>
      <c r="AG267" s="121">
        <f>IF(OR(historie[[#This Row],[Disk]]&lt;b_7_m,historie[[#This Row],[Disk]]=""),0,ROUNDDOWN(a_7_m*(historie[[#This Row],[Disk]]-b_7_m)^c_7_m,0))</f>
        <v>283</v>
      </c>
      <c r="AH267" s="121">
        <f>IF(OR(historie[[#This Row],[Tyčka]]&lt;b_8_m,historie[[#This Row],[Tyčka]]=""),0,ROUNDDOWN(a_8_m*(historie[[#This Row],[Tyčka]]-b_8_m)^c_8_m,0))</f>
        <v>199</v>
      </c>
      <c r="AI267" s="121">
        <f>IF(OR(historie[[#This Row],[Oštěp]]&lt;b_9_m,historie[[#This Row],[Oštěp]]=""),0,ROUNDDOWN(a_9_m*(historie[[#This Row],[Oštěp]]-b_9_m)^c_9_m,0))</f>
        <v>352</v>
      </c>
      <c r="AJ267" s="121">
        <f>IF(OR(historie[[#This Row],[1500m]]*24*60*60&gt;b_10_m,historie[[#This Row],[1500m]]=""),0,ROUNDDOWN(a_10_m*(b_10_m-historie[[#This Row],[1500m]]*24*60*60)^c_10_m,0))</f>
        <v>327</v>
      </c>
      <c r="AK26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2519</v>
      </c>
      <c r="AL267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346</v>
      </c>
      <c r="AM267" s="121">
        <f>IF(OR(historie[[#This Row],[Dálka]]&lt;b_2_m,historie[[#This Row],[Dálka]]=""),0,ROUNDDOWN(a_2_m*(ROUND(historie[[#This Row],[Dálka]]*VLOOKUP(historie[[#This Row],[Veteran]],Veteran,3,FALSE),0)-b_2_m)^c_2_m,0))</f>
        <v>310</v>
      </c>
      <c r="AN267" s="121">
        <f>IF(OR(historie[[#This Row],[Koule]]&lt;b_3_m,historie[[#This Row],[Koule]]=""),0,ROUNDDOWN(a_3_m*(FLOOR(historie[[#This Row],[Koule]]*VLOOKUP(historie[[#This Row],[Veteran]],Veteran,4,FALSE),0.01)-b_3_m)^c_3_m,0))</f>
        <v>353</v>
      </c>
      <c r="AO267" s="121">
        <f>IF(OR(historie[[#This Row],[Výška]]&lt;b_4_m,historie[[#This Row],[Výška]]=""),0,ROUNDDOWN(a_4_m*(ROUND(historie[[#This Row],[Výška]]*VLOOKUP(historie[[#This Row],[Veteran]],Veteran,5,FALSE),0)-b_4_m)^c_4_m,0))</f>
        <v>404</v>
      </c>
      <c r="AP267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311</v>
      </c>
      <c r="AQ267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67" s="121">
        <f>IF(OR(historie[[#This Row],[Disk]]&lt;b_7_m,historie[[#This Row],[Disk]]=""),0,ROUNDDOWN(a_7_m*(FLOOR(historie[[#This Row],[Disk]]*VLOOKUP(historie[[#This Row],[Veteran]],Veteran,8,FALSE),0.01)-b_7_m)^c_7_m,0))</f>
        <v>323</v>
      </c>
      <c r="AS267" s="121">
        <f>IF(OR(historie[[#This Row],[Tyčka]]&lt;b_8_m,historie[[#This Row],[Tyčka]]=""),0,ROUNDDOWN(a_8_m*(ROUND(historie[[#This Row],[Tyčka]]*VLOOKUP(historie[[#This Row],[Veteran]],Veteran,9,FALSE),0)-b_8_m)^c_8_m,0))</f>
        <v>237</v>
      </c>
      <c r="AT267" s="121">
        <f>IF(OR(historie[[#This Row],[Oštěp]]&lt;b_9_m,historie[[#This Row],[Oštěp]]=""),0,ROUNDDOWN(a_9_m*(FLOOR(historie[[#This Row],[Oštěp]]*VLOOKUP(historie[[#This Row],[Veteran]],Veteran,10,FALSE),0.01)-b_9_m)^c_9_m,0))</f>
        <v>394</v>
      </c>
      <c r="AU267" s="121">
        <f>IF(OR(historie[[#This Row],[1500m]]*24*60*60&gt;b_10_m,historie[[#This Row],[1500m]]=""),0,ROUNDDOWN(a_10_m*(b_10_m-historie[[#This Row],[1500m]]*VLOOKUP(historie[[#This Row],[Veteran]],Veteran,11,FALSE)*24*60*60)^c_10_m,0))</f>
        <v>406</v>
      </c>
      <c r="AV267" s="80">
        <f t="shared" si="4"/>
        <v>3084</v>
      </c>
      <c r="AW267" s="121">
        <f t="array" ref="AW267">MAX(IF(historie[[Jméno a příjmení]:[Jméno a příjmení]]=A267,historie[[100m_body_v]:[100m_body_v]]))
+MAX(IF(historie[[Jméno a příjmení]:[Jméno a příjmení]]=A267,historie[[dálka_body_v]:[dálka_body_v]]))
+MAX(IF(historie[[Jméno a příjmení]:[Jméno a příjmení]]=A267,historie[[koule_body_v]:[koule_body_v]]))
+MAX(IF(historie[[Jméno a příjmení]:[Jméno a příjmení]]=A267,historie[[výška_body_v]:[výška_body_v]]))
+MAX(IF(historie[[Jméno a příjmení]:[Jméno a příjmení]]=A267,historie[[400m_body_v]:[400m_body_v]]))
+MAX(IF(historie[[Jméno a příjmení]:[Jméno a příjmení]]=A267,historie[[překážky_body_v]:[překážky_body_v]]))
+MAX(IF(historie[[Jméno a příjmení]:[Jméno a příjmení]]=A267,historie[[disk_body_v]:[disk_body_v]]))
+MAX(IF(historie[[Jméno a příjmení]:[Jméno a příjmení]]=A267,historie[[tyčka_body_v]:[tyčka_body_v]]))
+MAX(IF(historie[[Jméno a příjmení]:[Jméno a příjmení]]=A267,historie[[oštěp_body_v]:[oštěp_body_v]]))
+MAX(IF(historie[[Jméno a příjmení]:[Jméno a příjmení]]=A267,historie[[1500m_body_v]:[1500m_body_v]]))</f>
        <v>4038</v>
      </c>
    </row>
    <row r="268" spans="1:49" x14ac:dyDescent="0.2">
      <c r="A268" s="56" t="s">
        <v>55</v>
      </c>
      <c r="B268" s="56">
        <v>1974</v>
      </c>
      <c r="C268" s="57">
        <v>13.42</v>
      </c>
      <c r="D268" s="58">
        <v>362</v>
      </c>
      <c r="E268" s="59">
        <v>467</v>
      </c>
      <c r="F268" s="58">
        <v>321</v>
      </c>
      <c r="G268" s="57">
        <v>7.51</v>
      </c>
      <c r="H268" s="58">
        <v>337</v>
      </c>
      <c r="I268" s="59">
        <v>155</v>
      </c>
      <c r="J268" s="58">
        <v>426</v>
      </c>
      <c r="K268" s="57">
        <v>66.87</v>
      </c>
      <c r="L268" s="58">
        <v>206</v>
      </c>
      <c r="M268" s="57">
        <v>24.75</v>
      </c>
      <c r="N268" s="58">
        <v>63</v>
      </c>
      <c r="O268" s="57">
        <v>22.7</v>
      </c>
      <c r="P268" s="58">
        <v>323</v>
      </c>
      <c r="Q268" s="59">
        <v>230</v>
      </c>
      <c r="R268" s="58">
        <v>199</v>
      </c>
      <c r="S268" s="57">
        <v>32.81</v>
      </c>
      <c r="T268" s="58">
        <v>339</v>
      </c>
      <c r="U268" s="60">
        <v>3.9521990740740741E-3</v>
      </c>
      <c r="V268" s="58">
        <v>345</v>
      </c>
      <c r="W268" s="58">
        <v>2921</v>
      </c>
      <c r="X268" s="83">
        <v>2013</v>
      </c>
      <c r="Y268" s="77">
        <f>IF(historie[[#This Row],[Ročník]]&lt;&gt;0,historie[[#This Row],[Rok]]-historie[[#This Row],[Ročník]],"")</f>
        <v>39</v>
      </c>
      <c r="Z268" s="80">
        <f>IF(AND(historie[[#This Row],[Ročník]]&lt;&gt;"",FLOOR(historie[[#This Row],[Rok]]-historie[[#This Row],[Ročník]],5)&gt;=35),FLOOR(historie[[#This Row],[Rok]]-historie[[#This Row],[Ročník]],5),0)</f>
        <v>35</v>
      </c>
      <c r="AA268" s="61">
        <f>IF(OR(historie[[#This Row],[100m]]&gt;b_1_m-k_1_m*měření,historie[[#This Row],[100m]]=""),0,ROUNDDOWN(a_1_m*(b_1_m-k_1_m*měření-historie[[#This Row],[100m]])^c_1_m,0))</f>
        <v>362</v>
      </c>
      <c r="AB268" s="61">
        <f>IF(OR(historie[[#This Row],[Dálka]]&lt;b_2_m,historie[[#This Row],[Dálka]]=""),0,ROUNDDOWN(a_2_m*(historie[[#This Row],[Dálka]]-b_2_m)^c_2_m,0))</f>
        <v>321</v>
      </c>
      <c r="AC268" s="61">
        <f>IF(OR(historie[[#This Row],[Koule]]&lt;b_3_m,historie[[#This Row],[Koule]]=""),0,ROUNDDOWN(a_3_m*(historie[[#This Row],[Koule]]-b_3_m)^c_3_m,0))</f>
        <v>337</v>
      </c>
      <c r="AD268" s="61">
        <f>IF(OR(historie[[#This Row],[Výška]]&lt;b_4_m,historie[[#This Row],[Výška]]=""),0,ROUNDDOWN(a_4_m*(historie[[#This Row],[Výška]]-b_4_m)^c_4_m,0))</f>
        <v>426</v>
      </c>
      <c r="AE268" s="61">
        <f>IF(OR(historie[[#This Row],[400m]]&gt;b_5_m-k_5_m*měření,historie[[#This Row],[400m]]=""),0,ROUNDDOWN(a_5_m*(b_5_m-k_5_m*měření-historie[[#This Row],[400m]])^c_5_m,0))</f>
        <v>206</v>
      </c>
      <c r="AF268" s="61">
        <f>IF(OR(historie[[#This Row],[Překážky]]&gt;b_6_m-k_6_m*měření,historie[[#This Row],[Překážky]]=""),0,ROUNDDOWN(a_6_m*(b_6_m-k_6_m*měření-historie[[#This Row],[Překážky]])^c_6_m,0))</f>
        <v>63</v>
      </c>
      <c r="AG268" s="61">
        <f>IF(OR(historie[[#This Row],[Disk]]&lt;b_7_m,historie[[#This Row],[Disk]]=""),0,ROUNDDOWN(a_7_m*(historie[[#This Row],[Disk]]-b_7_m)^c_7_m,0))</f>
        <v>323</v>
      </c>
      <c r="AH268" s="61">
        <f>IF(OR(historie[[#This Row],[Tyčka]]&lt;b_8_m,historie[[#This Row],[Tyčka]]=""),0,ROUNDDOWN(a_8_m*(historie[[#This Row],[Tyčka]]-b_8_m)^c_8_m,0))</f>
        <v>199</v>
      </c>
      <c r="AI268" s="61">
        <f>IF(OR(historie[[#This Row],[Oštěp]]&lt;b_9_m,historie[[#This Row],[Oštěp]]=""),0,ROUNDDOWN(a_9_m*(historie[[#This Row],[Oštěp]]-b_9_m)^c_9_m,0))</f>
        <v>339</v>
      </c>
      <c r="AJ268" s="61">
        <f>IF(OR(historie[[#This Row],[1500m]]*24*60*60&gt;b_10_m,historie[[#This Row],[1500m]]=""),0,ROUNDDOWN(a_10_m*(b_10_m-historie[[#This Row],[1500m]]*24*60*60)^c_10_m,0))</f>
        <v>345</v>
      </c>
      <c r="AK26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2921</v>
      </c>
      <c r="AL26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388</v>
      </c>
      <c r="AM268" s="61">
        <f>IF(OR(historie[[#This Row],[Dálka]]&lt;b_2_m,historie[[#This Row],[Dálka]]=""),0,ROUNDDOWN(a_2_m*(ROUND(historie[[#This Row],[Dálka]]*VLOOKUP(historie[[#This Row],[Veteran]],Veteran,3,FALSE),0)-b_2_m)^c_2_m,0))</f>
        <v>348</v>
      </c>
      <c r="AN268" s="61">
        <f>IF(OR(historie[[#This Row],[Koule]]&lt;b_3_m,historie[[#This Row],[Koule]]=""),0,ROUNDDOWN(a_3_m*(FLOOR(historie[[#This Row],[Koule]]*VLOOKUP(historie[[#This Row],[Veteran]],Veteran,4,FALSE),0.01)-b_3_m)^c_3_m,0))</f>
        <v>353</v>
      </c>
      <c r="AO268" s="61">
        <f>IF(OR(historie[[#This Row],[Výška]]&lt;b_4_m,historie[[#This Row],[Výška]]=""),0,ROUNDDOWN(a_4_m*(ROUND(historie[[#This Row],[Výška]]*VLOOKUP(historie[[#This Row],[Veteran]],Veteran,5,FALSE),0)-b_4_m)^c_4_m,0))</f>
        <v>457</v>
      </c>
      <c r="AP26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267</v>
      </c>
      <c r="AQ26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73</v>
      </c>
      <c r="AR268" s="61">
        <f>IF(OR(historie[[#This Row],[Disk]]&lt;b_7_m,historie[[#This Row],[Disk]]=""),0,ROUNDDOWN(a_7_m*(FLOOR(historie[[#This Row],[Disk]]*VLOOKUP(historie[[#This Row],[Veteran]],Veteran,8,FALSE),0.01)-b_7_m)^c_7_m,0))</f>
        <v>329</v>
      </c>
      <c r="AS268" s="61">
        <f>IF(OR(historie[[#This Row],[Tyčka]]&lt;b_8_m,historie[[#This Row],[Tyčka]]=""),0,ROUNDDOWN(a_8_m*(ROUND(historie[[#This Row],[Tyčka]]*VLOOKUP(historie[[#This Row],[Veteran]],Veteran,9,FALSE),0)-b_8_m)^c_8_m,0))</f>
        <v>208</v>
      </c>
      <c r="AT268" s="61">
        <f>IF(OR(historie[[#This Row],[Oštěp]]&lt;b_9_m,historie[[#This Row],[Oštěp]]=""),0,ROUNDDOWN(a_9_m*(FLOOR(historie[[#This Row],[Oštěp]]*VLOOKUP(historie[[#This Row],[Veteran]],Veteran,10,FALSE),0.01)-b_9_m)^c_9_m,0))</f>
        <v>345</v>
      </c>
      <c r="AU268" s="61">
        <f>IF(OR(historie[[#This Row],[1500m]]*24*60*60&gt;b_10_m,historie[[#This Row],[1500m]]=""),0,ROUNDDOWN(a_10_m*(b_10_m-historie[[#This Row],[1500m]]*VLOOKUP(historie[[#This Row],[Veteran]],Veteran,11,FALSE)*24*60*60)^c_10_m,0))</f>
        <v>358</v>
      </c>
      <c r="AV268" s="80">
        <f t="shared" si="4"/>
        <v>3126</v>
      </c>
      <c r="AW268" s="62">
        <f t="array" ref="AW268">MAX(IF(historie[[Jméno a příjmení]:[Jméno a příjmení]]=A268,historie[[100m_body_v]:[100m_body_v]]))
+MAX(IF(historie[[Jméno a příjmení]:[Jméno a příjmení]]=A268,historie[[dálka_body_v]:[dálka_body_v]]))
+MAX(IF(historie[[Jméno a příjmení]:[Jméno a příjmení]]=A268,historie[[koule_body_v]:[koule_body_v]]))
+MAX(IF(historie[[Jméno a příjmení]:[Jméno a příjmení]]=A268,historie[[výška_body_v]:[výška_body_v]]))
+MAX(IF(historie[[Jméno a příjmení]:[Jméno a příjmení]]=A268,historie[[400m_body_v]:[400m_body_v]]))
+MAX(IF(historie[[Jméno a příjmení]:[Jméno a příjmení]]=A268,historie[[překážky_body_v]:[překážky_body_v]]))
+MAX(IF(historie[[Jméno a příjmení]:[Jméno a příjmení]]=A268,historie[[disk_body_v]:[disk_body_v]]))
+MAX(IF(historie[[Jméno a příjmení]:[Jméno a příjmení]]=A268,historie[[tyčka_body_v]:[tyčka_body_v]]))
+MAX(IF(historie[[Jméno a příjmení]:[Jméno a příjmení]]=A268,historie[[oštěp_body_v]:[oštěp_body_v]]))
+MAX(IF(historie[[Jméno a příjmení]:[Jméno a příjmení]]=A268,historie[[1500m_body_v]:[1500m_body_v]]))</f>
        <v>4038</v>
      </c>
    </row>
    <row r="269" spans="1:49" x14ac:dyDescent="0.2">
      <c r="A269" s="56" t="s">
        <v>55</v>
      </c>
      <c r="B269" s="56">
        <v>1974</v>
      </c>
      <c r="C269" s="57">
        <v>12.98</v>
      </c>
      <c r="D269" s="58">
        <v>431</v>
      </c>
      <c r="E269" s="59">
        <v>472</v>
      </c>
      <c r="F269" s="58">
        <v>330</v>
      </c>
      <c r="G269" s="57">
        <v>7.82</v>
      </c>
      <c r="H269" s="58">
        <v>356</v>
      </c>
      <c r="I269" s="64">
        <v>160</v>
      </c>
      <c r="J269" s="58">
        <v>464</v>
      </c>
      <c r="K269" s="57">
        <v>63.6</v>
      </c>
      <c r="L269" s="58">
        <v>295</v>
      </c>
      <c r="M269" s="57"/>
      <c r="N269" s="58">
        <v>0</v>
      </c>
      <c r="O269" s="57">
        <v>22.2</v>
      </c>
      <c r="P269" s="58">
        <v>314</v>
      </c>
      <c r="Q269" s="63">
        <v>190</v>
      </c>
      <c r="R269" s="58">
        <v>121</v>
      </c>
      <c r="S269" s="57">
        <v>37.64</v>
      </c>
      <c r="T269" s="58">
        <v>408</v>
      </c>
      <c r="U269" s="60"/>
      <c r="V269" s="58">
        <v>0</v>
      </c>
      <c r="W269" s="58">
        <v>2719</v>
      </c>
      <c r="X269" s="83">
        <v>2012</v>
      </c>
      <c r="Y269" s="77">
        <f>IF(historie[[#This Row],[Ročník]]&lt;&gt;0,historie[[#This Row],[Rok]]-historie[[#This Row],[Ročník]],"")</f>
        <v>38</v>
      </c>
      <c r="Z269" s="80">
        <f>IF(AND(historie[[#This Row],[Ročník]]&lt;&gt;"",FLOOR(historie[[#This Row],[Rok]]-historie[[#This Row],[Ročník]],5)&gt;=35),FLOOR(historie[[#This Row],[Rok]]-historie[[#This Row],[Ročník]],5),0)</f>
        <v>35</v>
      </c>
      <c r="AA269" s="61">
        <f>IF(OR(historie[[#This Row],[100m]]&gt;b_1_m-k_1_m*měření,historie[[#This Row],[100m]]=""),0,ROUNDDOWN(a_1_m*(b_1_m-k_1_m*měření-historie[[#This Row],[100m]])^c_1_m,0))</f>
        <v>431</v>
      </c>
      <c r="AB269" s="61">
        <f>IF(OR(historie[[#This Row],[Dálka]]&lt;b_2_m,historie[[#This Row],[Dálka]]=""),0,ROUNDDOWN(a_2_m*(historie[[#This Row],[Dálka]]-b_2_m)^c_2_m,0))</f>
        <v>330</v>
      </c>
      <c r="AC269" s="61">
        <f>IF(OR(historie[[#This Row],[Koule]]&lt;b_3_m,historie[[#This Row],[Koule]]=""),0,ROUNDDOWN(a_3_m*(historie[[#This Row],[Koule]]-b_3_m)^c_3_m,0))</f>
        <v>356</v>
      </c>
      <c r="AD269" s="61">
        <f>IF(OR(historie[[#This Row],[Výška]]&lt;b_4_m,historie[[#This Row],[Výška]]=""),0,ROUNDDOWN(a_4_m*(historie[[#This Row],[Výška]]-b_4_m)^c_4_m,0))</f>
        <v>464</v>
      </c>
      <c r="AE269" s="61">
        <f>IF(OR(historie[[#This Row],[400m]]&gt;b_5_m-k_5_m*měření,historie[[#This Row],[400m]]=""),0,ROUNDDOWN(a_5_m*(b_5_m-k_5_m*měření-historie[[#This Row],[400m]])^c_5_m,0))</f>
        <v>295</v>
      </c>
      <c r="AF269" s="61">
        <f>IF(OR(historie[[#This Row],[Překážky]]&gt;b_6_m-k_6_m*měření,historie[[#This Row],[Překážky]]=""),0,ROUNDDOWN(a_6_m*(b_6_m-k_6_m*měření-historie[[#This Row],[Překážky]])^c_6_m,0))</f>
        <v>0</v>
      </c>
      <c r="AG269" s="61">
        <f>IF(OR(historie[[#This Row],[Disk]]&lt;b_7_m,historie[[#This Row],[Disk]]=""),0,ROUNDDOWN(a_7_m*(historie[[#This Row],[Disk]]-b_7_m)^c_7_m,0))</f>
        <v>314</v>
      </c>
      <c r="AH269" s="61">
        <f>IF(OR(historie[[#This Row],[Tyčka]]&lt;b_8_m,historie[[#This Row],[Tyčka]]=""),0,ROUNDDOWN(a_8_m*(historie[[#This Row],[Tyčka]]-b_8_m)^c_8_m,0))</f>
        <v>121</v>
      </c>
      <c r="AI269" s="61">
        <f>IF(OR(historie[[#This Row],[Oštěp]]&lt;b_9_m,historie[[#This Row],[Oštěp]]=""),0,ROUNDDOWN(a_9_m*(historie[[#This Row],[Oštěp]]-b_9_m)^c_9_m,0))</f>
        <v>408</v>
      </c>
      <c r="AJ269" s="61">
        <f>IF(OR(historie[[#This Row],[1500m]]*24*60*60&gt;b_10_m,historie[[#This Row],[1500m]]=""),0,ROUNDDOWN(a_10_m*(b_10_m-historie[[#This Row],[1500m]]*24*60*60)^c_10_m,0))</f>
        <v>0</v>
      </c>
      <c r="AK26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2719</v>
      </c>
      <c r="AL26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459</v>
      </c>
      <c r="AM269" s="61">
        <f>IF(OR(historie[[#This Row],[Dálka]]&lt;b_2_m,historie[[#This Row],[Dálka]]=""),0,ROUNDDOWN(a_2_m*(ROUND(historie[[#This Row],[Dálka]]*VLOOKUP(historie[[#This Row],[Veteran]],Veteran,3,FALSE),0)-b_2_m)^c_2_m,0))</f>
        <v>358</v>
      </c>
      <c r="AN269" s="61">
        <f>IF(OR(historie[[#This Row],[Koule]]&lt;b_3_m,historie[[#This Row],[Koule]]=""),0,ROUNDDOWN(a_3_m*(FLOOR(historie[[#This Row],[Koule]]*VLOOKUP(historie[[#This Row],[Veteran]],Veteran,4,FALSE),0.01)-b_3_m)^c_3_m,0))</f>
        <v>373</v>
      </c>
      <c r="AO269" s="61">
        <f>IF(OR(historie[[#This Row],[Výška]]&lt;b_4_m,historie[[#This Row],[Výška]]=""),0,ROUNDDOWN(a_4_m*(ROUND(historie[[#This Row],[Výška]]*VLOOKUP(historie[[#This Row],[Veteran]],Veteran,5,FALSE),0)-b_4_m)^c_4_m,0))</f>
        <v>496</v>
      </c>
      <c r="AP26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362</v>
      </c>
      <c r="AQ26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69" s="61">
        <f>IF(OR(historie[[#This Row],[Disk]]&lt;b_7_m,historie[[#This Row],[Disk]]=""),0,ROUNDDOWN(a_7_m*(FLOOR(historie[[#This Row],[Disk]]*VLOOKUP(historie[[#This Row],[Veteran]],Veteran,8,FALSE),0.01)-b_7_m)^c_7_m,0))</f>
        <v>319</v>
      </c>
      <c r="AS269" s="61">
        <f>IF(OR(historie[[#This Row],[Tyčka]]&lt;b_8_m,historie[[#This Row],[Tyčka]]=""),0,ROUNDDOWN(a_8_m*(ROUND(historie[[#This Row],[Tyčka]]*VLOOKUP(historie[[#This Row],[Veteran]],Veteran,9,FALSE),0)-b_8_m)^c_8_m,0))</f>
        <v>127</v>
      </c>
      <c r="AT269" s="61">
        <f>IF(OR(historie[[#This Row],[Oštěp]]&lt;b_9_m,historie[[#This Row],[Oštěp]]=""),0,ROUNDDOWN(a_9_m*(FLOOR(historie[[#This Row],[Oštěp]]*VLOOKUP(historie[[#This Row],[Veteran]],Veteran,10,FALSE),0.01)-b_9_m)^c_9_m,0))</f>
        <v>415</v>
      </c>
      <c r="AU269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69" s="80">
        <f t="shared" si="4"/>
        <v>2909</v>
      </c>
      <c r="AW269" s="62">
        <f t="array" ref="AW269">MAX(IF(historie[[Jméno a příjmení]:[Jméno a příjmení]]=A269,historie[[100m_body_v]:[100m_body_v]]))
+MAX(IF(historie[[Jméno a příjmení]:[Jméno a příjmení]]=A269,historie[[dálka_body_v]:[dálka_body_v]]))
+MAX(IF(historie[[Jméno a příjmení]:[Jméno a příjmení]]=A269,historie[[koule_body_v]:[koule_body_v]]))
+MAX(IF(historie[[Jméno a příjmení]:[Jméno a příjmení]]=A269,historie[[výška_body_v]:[výška_body_v]]))
+MAX(IF(historie[[Jméno a příjmení]:[Jméno a příjmení]]=A269,historie[[400m_body_v]:[400m_body_v]]))
+MAX(IF(historie[[Jméno a příjmení]:[Jméno a příjmení]]=A269,historie[[překážky_body_v]:[překážky_body_v]]))
+MAX(IF(historie[[Jméno a příjmení]:[Jméno a příjmení]]=A269,historie[[disk_body_v]:[disk_body_v]]))
+MAX(IF(historie[[Jméno a příjmení]:[Jméno a příjmení]]=A269,historie[[tyčka_body_v]:[tyčka_body_v]]))
+MAX(IF(historie[[Jméno a příjmení]:[Jméno a příjmení]]=A269,historie[[oštěp_body_v]:[oštěp_body_v]]))
+MAX(IF(historie[[Jméno a příjmení]:[Jméno a příjmení]]=A269,historie[[1500m_body_v]:[1500m_body_v]]))</f>
        <v>4038</v>
      </c>
    </row>
    <row r="270" spans="1:49" x14ac:dyDescent="0.2">
      <c r="A270" s="56" t="s">
        <v>55</v>
      </c>
      <c r="B270" s="56">
        <v>1974</v>
      </c>
      <c r="C270" s="57">
        <v>13.56</v>
      </c>
      <c r="D270" s="58">
        <v>341</v>
      </c>
      <c r="E270" s="59">
        <v>493</v>
      </c>
      <c r="F270" s="58">
        <v>369</v>
      </c>
      <c r="G270" s="57">
        <v>8.44</v>
      </c>
      <c r="H270" s="58">
        <v>392</v>
      </c>
      <c r="I270" s="63">
        <v>165</v>
      </c>
      <c r="J270" s="58">
        <v>504</v>
      </c>
      <c r="K270" s="57">
        <v>68.02</v>
      </c>
      <c r="L270" s="58">
        <v>178</v>
      </c>
      <c r="M270" s="57">
        <v>23.16</v>
      </c>
      <c r="N270" s="58">
        <v>131</v>
      </c>
      <c r="O270" s="57">
        <v>21.27</v>
      </c>
      <c r="P270" s="58">
        <v>296</v>
      </c>
      <c r="Q270" s="63">
        <v>215</v>
      </c>
      <c r="R270" s="58">
        <v>169</v>
      </c>
      <c r="S270" s="57">
        <v>31.21</v>
      </c>
      <c r="T270" s="58">
        <v>316</v>
      </c>
      <c r="U270" s="60">
        <v>4.0856481481481481E-3</v>
      </c>
      <c r="V270" s="58">
        <v>295</v>
      </c>
      <c r="W270" s="58">
        <v>2991</v>
      </c>
      <c r="X270" s="83">
        <v>2010</v>
      </c>
      <c r="Y270" s="77">
        <f>IF(historie[[#This Row],[Ročník]]&lt;&gt;0,historie[[#This Row],[Rok]]-historie[[#This Row],[Ročník]],"")</f>
        <v>36</v>
      </c>
      <c r="Z270" s="80">
        <f>IF(AND(historie[[#This Row],[Ročník]]&lt;&gt;"",FLOOR(historie[[#This Row],[Rok]]-historie[[#This Row],[Ročník]],5)&gt;=35),FLOOR(historie[[#This Row],[Rok]]-historie[[#This Row],[Ročník]],5),0)</f>
        <v>35</v>
      </c>
      <c r="AA270" s="61">
        <f>IF(OR(historie[[#This Row],[100m]]&gt;b_1_m-k_1_m*měření,historie[[#This Row],[100m]]=""),0,ROUNDDOWN(a_1_m*(b_1_m-k_1_m*měření-historie[[#This Row],[100m]])^c_1_m,0))</f>
        <v>341</v>
      </c>
      <c r="AB270" s="61">
        <f>IF(OR(historie[[#This Row],[Dálka]]&lt;b_2_m,historie[[#This Row],[Dálka]]=""),0,ROUNDDOWN(a_2_m*(historie[[#This Row],[Dálka]]-b_2_m)^c_2_m,0))</f>
        <v>369</v>
      </c>
      <c r="AC270" s="61">
        <f>IF(OR(historie[[#This Row],[Koule]]&lt;b_3_m,historie[[#This Row],[Koule]]=""),0,ROUNDDOWN(a_3_m*(historie[[#This Row],[Koule]]-b_3_m)^c_3_m,0))</f>
        <v>392</v>
      </c>
      <c r="AD270" s="61">
        <f>IF(OR(historie[[#This Row],[Výška]]&lt;b_4_m,historie[[#This Row],[Výška]]=""),0,ROUNDDOWN(a_4_m*(historie[[#This Row],[Výška]]-b_4_m)^c_4_m,0))</f>
        <v>504</v>
      </c>
      <c r="AE270" s="61">
        <f>IF(OR(historie[[#This Row],[400m]]&gt;b_5_m-k_5_m*měření,historie[[#This Row],[400m]]=""),0,ROUNDDOWN(a_5_m*(b_5_m-k_5_m*měření-historie[[#This Row],[400m]])^c_5_m,0))</f>
        <v>178</v>
      </c>
      <c r="AF270" s="61">
        <f>IF(OR(historie[[#This Row],[Překážky]]&gt;b_6_m-k_6_m*měření,historie[[#This Row],[Překážky]]=""),0,ROUNDDOWN(a_6_m*(b_6_m-k_6_m*měření-historie[[#This Row],[Překážky]])^c_6_m,0))</f>
        <v>131</v>
      </c>
      <c r="AG270" s="61">
        <f>IF(OR(historie[[#This Row],[Disk]]&lt;b_7_m,historie[[#This Row],[Disk]]=""),0,ROUNDDOWN(a_7_m*(historie[[#This Row],[Disk]]-b_7_m)^c_7_m,0))</f>
        <v>296</v>
      </c>
      <c r="AH270" s="61">
        <f>IF(OR(historie[[#This Row],[Tyčka]]&lt;b_8_m,historie[[#This Row],[Tyčka]]=""),0,ROUNDDOWN(a_8_m*(historie[[#This Row],[Tyčka]]-b_8_m)^c_8_m,0))</f>
        <v>169</v>
      </c>
      <c r="AI270" s="61">
        <f>IF(OR(historie[[#This Row],[Oštěp]]&lt;b_9_m,historie[[#This Row],[Oštěp]]=""),0,ROUNDDOWN(a_9_m*(historie[[#This Row],[Oštěp]]-b_9_m)^c_9_m,0))</f>
        <v>316</v>
      </c>
      <c r="AJ270" s="61">
        <f>IF(OR(historie[[#This Row],[1500m]]*24*60*60&gt;b_10_m,historie[[#This Row],[1500m]]=""),0,ROUNDDOWN(a_10_m*(b_10_m-historie[[#This Row],[1500m]]*24*60*60)^c_10_m,0))</f>
        <v>293</v>
      </c>
      <c r="AK27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2989</v>
      </c>
      <c r="AL27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367</v>
      </c>
      <c r="AM270" s="61">
        <f>IF(OR(historie[[#This Row],[Dálka]]&lt;b_2_m,historie[[#This Row],[Dálka]]=""),0,ROUNDDOWN(a_2_m*(ROUND(historie[[#This Row],[Dálka]]*VLOOKUP(historie[[#This Row],[Veteran]],Veteran,3,FALSE),0)-b_2_m)^c_2_m,0))</f>
        <v>400</v>
      </c>
      <c r="AN270" s="61">
        <f>IF(OR(historie[[#This Row],[Koule]]&lt;b_3_m,historie[[#This Row],[Koule]]=""),0,ROUNDDOWN(a_3_m*(FLOOR(historie[[#This Row],[Koule]]*VLOOKUP(historie[[#This Row],[Veteran]],Veteran,4,FALSE),0.01)-b_3_m)^c_3_m,0))</f>
        <v>411</v>
      </c>
      <c r="AO270" s="61">
        <f>IF(OR(historie[[#This Row],[Výška]]&lt;b_4_m,historie[[#This Row],[Výška]]=""),0,ROUNDDOWN(a_4_m*(ROUND(historie[[#This Row],[Výška]]*VLOOKUP(historie[[#This Row],[Veteran]],Veteran,5,FALSE),0)-b_4_m)^c_4_m,0))</f>
        <v>536</v>
      </c>
      <c r="AP27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237</v>
      </c>
      <c r="AQ27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144</v>
      </c>
      <c r="AR270" s="61">
        <f>IF(OR(historie[[#This Row],[Disk]]&lt;b_7_m,historie[[#This Row],[Disk]]=""),0,ROUNDDOWN(a_7_m*(FLOOR(historie[[#This Row],[Disk]]*VLOOKUP(historie[[#This Row],[Veteran]],Veteran,8,FALSE),0.01)-b_7_m)^c_7_m,0))</f>
        <v>302</v>
      </c>
      <c r="AS270" s="61">
        <f>IF(OR(historie[[#This Row],[Tyčka]]&lt;b_8_m,historie[[#This Row],[Tyčka]]=""),0,ROUNDDOWN(a_8_m*(ROUND(historie[[#This Row],[Tyčka]]*VLOOKUP(historie[[#This Row],[Veteran]],Veteran,9,FALSE),0)-b_8_m)^c_8_m,0))</f>
        <v>177</v>
      </c>
      <c r="AT270" s="61">
        <f>IF(OR(historie[[#This Row],[Oštěp]]&lt;b_9_m,historie[[#This Row],[Oštěp]]=""),0,ROUNDDOWN(a_9_m*(FLOOR(historie[[#This Row],[Oštěp]]*VLOOKUP(historie[[#This Row],[Veteran]],Veteran,10,FALSE),0.01)-b_9_m)^c_9_m,0))</f>
        <v>322</v>
      </c>
      <c r="AU270" s="61">
        <f>IF(OR(historie[[#This Row],[1500m]]*24*60*60&gt;b_10_m,historie[[#This Row],[1500m]]=""),0,ROUNDDOWN(a_10_m*(b_10_m-historie[[#This Row],[1500m]]*VLOOKUP(historie[[#This Row],[Veteran]],Veteran,11,FALSE)*24*60*60)^c_10_m,0))</f>
        <v>307</v>
      </c>
      <c r="AV270" s="80">
        <f t="shared" si="4"/>
        <v>3203</v>
      </c>
      <c r="AW270" s="62">
        <f t="array" ref="AW270">MAX(IF(historie[[Jméno a příjmení]:[Jméno a příjmení]]=A270,historie[[100m_body_v]:[100m_body_v]]))
+MAX(IF(historie[[Jméno a příjmení]:[Jméno a příjmení]]=A270,historie[[dálka_body_v]:[dálka_body_v]]))
+MAX(IF(historie[[Jméno a příjmení]:[Jméno a příjmení]]=A270,historie[[koule_body_v]:[koule_body_v]]))
+MAX(IF(historie[[Jméno a příjmení]:[Jméno a příjmení]]=A270,historie[[výška_body_v]:[výška_body_v]]))
+MAX(IF(historie[[Jméno a příjmení]:[Jméno a příjmení]]=A270,historie[[400m_body_v]:[400m_body_v]]))
+MAX(IF(historie[[Jméno a příjmení]:[Jméno a příjmení]]=A270,historie[[překážky_body_v]:[překážky_body_v]]))
+MAX(IF(historie[[Jméno a příjmení]:[Jméno a příjmení]]=A270,historie[[disk_body_v]:[disk_body_v]]))
+MAX(IF(historie[[Jméno a příjmení]:[Jméno a příjmení]]=A270,historie[[tyčka_body_v]:[tyčka_body_v]]))
+MAX(IF(historie[[Jméno a příjmení]:[Jméno a příjmení]]=A270,historie[[oštěp_body_v]:[oštěp_body_v]]))
+MAX(IF(historie[[Jméno a příjmení]:[Jméno a příjmení]]=A270,historie[[1500m_body_v]:[1500m_body_v]]))</f>
        <v>4038</v>
      </c>
    </row>
    <row r="271" spans="1:49" x14ac:dyDescent="0.2">
      <c r="A271" s="56" t="s">
        <v>55</v>
      </c>
      <c r="B271" s="56">
        <v>1974</v>
      </c>
      <c r="C271" s="57">
        <v>13.91</v>
      </c>
      <c r="D271" s="58">
        <v>291</v>
      </c>
      <c r="E271" s="59">
        <v>454</v>
      </c>
      <c r="F271" s="58">
        <v>297</v>
      </c>
      <c r="G271" s="57">
        <v>7.75</v>
      </c>
      <c r="H271" s="58">
        <v>352</v>
      </c>
      <c r="I271" s="63">
        <v>155</v>
      </c>
      <c r="J271" s="58">
        <v>426</v>
      </c>
      <c r="K271" s="57">
        <v>69.599999999999994</v>
      </c>
      <c r="L271" s="58">
        <v>143</v>
      </c>
      <c r="M271" s="57">
        <v>26.53</v>
      </c>
      <c r="N271" s="58">
        <v>16</v>
      </c>
      <c r="O271" s="57">
        <v>23.44</v>
      </c>
      <c r="P271" s="58">
        <v>337</v>
      </c>
      <c r="Q271" s="63">
        <v>220</v>
      </c>
      <c r="R271" s="58">
        <v>179</v>
      </c>
      <c r="S271" s="57">
        <v>28.36</v>
      </c>
      <c r="T271" s="58">
        <v>276</v>
      </c>
      <c r="U271" s="60">
        <v>4.4907407407407405E-3</v>
      </c>
      <c r="V271" s="58">
        <v>160</v>
      </c>
      <c r="W271" s="58">
        <v>2477</v>
      </c>
      <c r="X271" s="83">
        <v>2009</v>
      </c>
      <c r="Y271" s="77">
        <f>IF(historie[[#This Row],[Ročník]]&lt;&gt;0,historie[[#This Row],[Rok]]-historie[[#This Row],[Ročník]],"")</f>
        <v>35</v>
      </c>
      <c r="Z271" s="80">
        <f>IF(AND(historie[[#This Row],[Ročník]]&lt;&gt;"",FLOOR(historie[[#This Row],[Rok]]-historie[[#This Row],[Ročník]],5)&gt;=35),FLOOR(historie[[#This Row],[Rok]]-historie[[#This Row],[Ročník]],5),0)</f>
        <v>35</v>
      </c>
      <c r="AA271" s="61">
        <f>IF(OR(historie[[#This Row],[100m]]&gt;b_1_m-k_1_m*měření,historie[[#This Row],[100m]]=""),0,ROUNDDOWN(a_1_m*(b_1_m-k_1_m*měření-historie[[#This Row],[100m]])^c_1_m,0))</f>
        <v>291</v>
      </c>
      <c r="AB271" s="61">
        <f>IF(OR(historie[[#This Row],[Dálka]]&lt;b_2_m,historie[[#This Row],[Dálka]]=""),0,ROUNDDOWN(a_2_m*(historie[[#This Row],[Dálka]]-b_2_m)^c_2_m,0))</f>
        <v>297</v>
      </c>
      <c r="AC271" s="61">
        <f>IF(OR(historie[[#This Row],[Koule]]&lt;b_3_m,historie[[#This Row],[Koule]]=""),0,ROUNDDOWN(a_3_m*(historie[[#This Row],[Koule]]-b_3_m)^c_3_m,0))</f>
        <v>352</v>
      </c>
      <c r="AD271" s="61">
        <f>IF(OR(historie[[#This Row],[Výška]]&lt;b_4_m,historie[[#This Row],[Výška]]=""),0,ROUNDDOWN(a_4_m*(historie[[#This Row],[Výška]]-b_4_m)^c_4_m,0))</f>
        <v>426</v>
      </c>
      <c r="AE271" s="61">
        <f>IF(OR(historie[[#This Row],[400m]]&gt;b_5_m-k_5_m*měření,historie[[#This Row],[400m]]=""),0,ROUNDDOWN(a_5_m*(b_5_m-k_5_m*měření-historie[[#This Row],[400m]])^c_5_m,0))</f>
        <v>143</v>
      </c>
      <c r="AF271" s="61">
        <f>IF(OR(historie[[#This Row],[Překážky]]&gt;b_6_m-k_6_m*měření,historie[[#This Row],[Překážky]]=""),0,ROUNDDOWN(a_6_m*(b_6_m-k_6_m*měření-historie[[#This Row],[Překážky]])^c_6_m,0))</f>
        <v>16</v>
      </c>
      <c r="AG271" s="61">
        <f>IF(OR(historie[[#This Row],[Disk]]&lt;b_7_m,historie[[#This Row],[Disk]]=""),0,ROUNDDOWN(a_7_m*(historie[[#This Row],[Disk]]-b_7_m)^c_7_m,0))</f>
        <v>337</v>
      </c>
      <c r="AH271" s="61">
        <f>IF(OR(historie[[#This Row],[Tyčka]]&lt;b_8_m,historie[[#This Row],[Tyčka]]=""),0,ROUNDDOWN(a_8_m*(historie[[#This Row],[Tyčka]]-b_8_m)^c_8_m,0))</f>
        <v>179</v>
      </c>
      <c r="AI271" s="61">
        <f>IF(OR(historie[[#This Row],[Oštěp]]&lt;b_9_m,historie[[#This Row],[Oštěp]]=""),0,ROUNDDOWN(a_9_m*(historie[[#This Row],[Oštěp]]-b_9_m)^c_9_m,0))</f>
        <v>276</v>
      </c>
      <c r="AJ271" s="61">
        <f>IF(OR(historie[[#This Row],[1500m]]*24*60*60&gt;b_10_m,historie[[#This Row],[1500m]]=""),0,ROUNDDOWN(a_10_m*(b_10_m-historie[[#This Row],[1500m]]*24*60*60)^c_10_m,0))</f>
        <v>161</v>
      </c>
      <c r="AK27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2478</v>
      </c>
      <c r="AL27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316</v>
      </c>
      <c r="AM271" s="61">
        <f>IF(OR(historie[[#This Row],[Dálka]]&lt;b_2_m,historie[[#This Row],[Dálka]]=""),0,ROUNDDOWN(a_2_m*(ROUND(historie[[#This Row],[Dálka]]*VLOOKUP(historie[[#This Row],[Veteran]],Veteran,3,FALSE),0)-b_2_m)^c_2_m,0))</f>
        <v>323</v>
      </c>
      <c r="AN271" s="61">
        <f>IF(OR(historie[[#This Row],[Koule]]&lt;b_3_m,historie[[#This Row],[Koule]]=""),0,ROUNDDOWN(a_3_m*(FLOOR(historie[[#This Row],[Koule]]*VLOOKUP(historie[[#This Row],[Veteran]],Veteran,4,FALSE),0.01)-b_3_m)^c_3_m,0))</f>
        <v>368</v>
      </c>
      <c r="AO271" s="61">
        <f>IF(OR(historie[[#This Row],[Výška]]&lt;b_4_m,historie[[#This Row],[Výška]]=""),0,ROUNDDOWN(a_4_m*(ROUND(historie[[#This Row],[Výška]]*VLOOKUP(historie[[#This Row],[Veteran]],Veteran,5,FALSE),0)-b_4_m)^c_4_m,0))</f>
        <v>457</v>
      </c>
      <c r="AP27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198</v>
      </c>
      <c r="AQ27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22</v>
      </c>
      <c r="AR271" s="61">
        <f>IF(OR(historie[[#This Row],[Disk]]&lt;b_7_m,historie[[#This Row],[Disk]]=""),0,ROUNDDOWN(a_7_m*(FLOOR(historie[[#This Row],[Disk]]*VLOOKUP(historie[[#This Row],[Veteran]],Veteran,8,FALSE),0.01)-b_7_m)^c_7_m,0))</f>
        <v>343</v>
      </c>
      <c r="AS271" s="61">
        <f>IF(OR(historie[[#This Row],[Tyčka]]&lt;b_8_m,historie[[#This Row],[Tyčka]]=""),0,ROUNDDOWN(a_8_m*(ROUND(historie[[#This Row],[Tyčka]]*VLOOKUP(historie[[#This Row],[Veteran]],Veteran,9,FALSE),0)-b_8_m)^c_8_m,0))</f>
        <v>187</v>
      </c>
      <c r="AT271" s="61">
        <f>IF(OR(historie[[#This Row],[Oštěp]]&lt;b_9_m,historie[[#This Row],[Oštěp]]=""),0,ROUNDDOWN(a_9_m*(FLOOR(historie[[#This Row],[Oštěp]]*VLOOKUP(historie[[#This Row],[Veteran]],Veteran,10,FALSE),0.01)-b_9_m)^c_9_m,0))</f>
        <v>281</v>
      </c>
      <c r="AU271" s="61">
        <f>IF(OR(historie[[#This Row],[1500m]]*24*60*60&gt;b_10_m,historie[[#This Row],[1500m]]=""),0,ROUNDDOWN(a_10_m*(b_10_m-historie[[#This Row],[1500m]]*VLOOKUP(historie[[#This Row],[Veteran]],Veteran,11,FALSE)*24*60*60)^c_10_m,0))</f>
        <v>173</v>
      </c>
      <c r="AV271" s="80">
        <f t="shared" si="4"/>
        <v>2668</v>
      </c>
      <c r="AW271" s="62">
        <f t="array" ref="AW271">MAX(IF(historie[[Jméno a příjmení]:[Jméno a příjmení]]=A271,historie[[100m_body_v]:[100m_body_v]]))
+MAX(IF(historie[[Jméno a příjmení]:[Jméno a příjmení]]=A271,historie[[dálka_body_v]:[dálka_body_v]]))
+MAX(IF(historie[[Jméno a příjmení]:[Jméno a příjmení]]=A271,historie[[koule_body_v]:[koule_body_v]]))
+MAX(IF(historie[[Jméno a příjmení]:[Jméno a příjmení]]=A271,historie[[výška_body_v]:[výška_body_v]]))
+MAX(IF(historie[[Jméno a příjmení]:[Jméno a příjmení]]=A271,historie[[400m_body_v]:[400m_body_v]]))
+MAX(IF(historie[[Jméno a příjmení]:[Jméno a příjmení]]=A271,historie[[překážky_body_v]:[překážky_body_v]]))
+MAX(IF(historie[[Jméno a příjmení]:[Jméno a příjmení]]=A271,historie[[disk_body_v]:[disk_body_v]]))
+MAX(IF(historie[[Jméno a příjmení]:[Jméno a příjmení]]=A271,historie[[tyčka_body_v]:[tyčka_body_v]]))
+MAX(IF(historie[[Jméno a příjmení]:[Jméno a příjmení]]=A271,historie[[oštěp_body_v]:[oštěp_body_v]]))
+MAX(IF(historie[[Jméno a příjmení]:[Jméno a příjmení]]=A271,historie[[1500m_body_v]:[1500m_body_v]]))</f>
        <v>4038</v>
      </c>
    </row>
    <row r="272" spans="1:49" x14ac:dyDescent="0.2">
      <c r="A272" s="122" t="s">
        <v>202</v>
      </c>
      <c r="B272" s="122">
        <v>1988</v>
      </c>
      <c r="C272" s="118">
        <v>13.04</v>
      </c>
      <c r="D272" s="119">
        <v>421</v>
      </c>
      <c r="E272" s="115">
        <v>475</v>
      </c>
      <c r="F272" s="119">
        <v>335</v>
      </c>
      <c r="G272" s="118">
        <v>9.17</v>
      </c>
      <c r="H272" s="119">
        <v>436</v>
      </c>
      <c r="I272" s="115">
        <v>150</v>
      </c>
      <c r="J272" s="119">
        <v>389</v>
      </c>
      <c r="K272" s="118">
        <v>67.099999999999994</v>
      </c>
      <c r="L272" s="119">
        <v>200</v>
      </c>
      <c r="M272" s="118">
        <v>24.92</v>
      </c>
      <c r="N272" s="119">
        <v>58</v>
      </c>
      <c r="O272" s="118">
        <v>25.27</v>
      </c>
      <c r="P272" s="119">
        <v>372</v>
      </c>
      <c r="Q272" s="115">
        <v>180</v>
      </c>
      <c r="R272" s="119">
        <v>103</v>
      </c>
      <c r="S272" s="118">
        <v>30.3</v>
      </c>
      <c r="T272" s="119">
        <v>303</v>
      </c>
      <c r="U272" s="120">
        <v>4.2578703703703702E-3</v>
      </c>
      <c r="V272" s="119">
        <v>233</v>
      </c>
      <c r="W272" s="119">
        <v>2850</v>
      </c>
      <c r="X272" s="83">
        <v>2018</v>
      </c>
      <c r="Y272" s="80">
        <f>IF(historie[[#This Row],[Ročník]]&lt;&gt;0,historie[[#This Row],[Rok]]-historie[[#This Row],[Ročník]],"")</f>
        <v>30</v>
      </c>
      <c r="Z272" s="80">
        <f>IF(AND(historie[[#This Row],[Ročník]]&lt;&gt;"",FLOOR(historie[[#This Row],[Rok]]-historie[[#This Row],[Ročník]],5)&gt;=35),FLOOR(historie[[#This Row],[Rok]]-historie[[#This Row],[Ročník]],5),0)</f>
        <v>0</v>
      </c>
      <c r="AA272" s="121">
        <f>IF(OR(historie[[#This Row],[100m]]&gt;b_1_m-k_1_m*měření,historie[[#This Row],[100m]]=""),0,ROUNDDOWN(a_1_m*(b_1_m-k_1_m*měření-historie[[#This Row],[100m]])^c_1_m,0))</f>
        <v>421</v>
      </c>
      <c r="AB272" s="121">
        <f>IF(OR(historie[[#This Row],[Dálka]]&lt;b_2_m,historie[[#This Row],[Dálka]]=""),0,ROUNDDOWN(a_2_m*(historie[[#This Row],[Dálka]]-b_2_m)^c_2_m,0))</f>
        <v>335</v>
      </c>
      <c r="AC272" s="121">
        <f>IF(OR(historie[[#This Row],[Koule]]&lt;b_3_m,historie[[#This Row],[Koule]]=""),0,ROUNDDOWN(a_3_m*(historie[[#This Row],[Koule]]-b_3_m)^c_3_m,0))</f>
        <v>436</v>
      </c>
      <c r="AD272" s="121">
        <f>IF(OR(historie[[#This Row],[Výška]]&lt;b_4_m,historie[[#This Row],[Výška]]=""),0,ROUNDDOWN(a_4_m*(historie[[#This Row],[Výška]]-b_4_m)^c_4_m,0))</f>
        <v>389</v>
      </c>
      <c r="AE272" s="121">
        <f>IF(OR(historie[[#This Row],[400m]]&gt;b_5_m-k_5_m*měření,historie[[#This Row],[400m]]=""),0,ROUNDDOWN(a_5_m*(b_5_m-k_5_m*měření-historie[[#This Row],[400m]])^c_5_m,0))</f>
        <v>200</v>
      </c>
      <c r="AF272" s="121">
        <f>IF(OR(historie[[#This Row],[Překážky]]&gt;b_6_m-k_6_m*měření,historie[[#This Row],[Překážky]]=""),0,ROUNDDOWN(a_6_m*(b_6_m-k_6_m*měření-historie[[#This Row],[Překážky]])^c_6_m,0))</f>
        <v>58</v>
      </c>
      <c r="AG272" s="121">
        <f>IF(OR(historie[[#This Row],[Disk]]&lt;b_7_m,historie[[#This Row],[Disk]]=""),0,ROUNDDOWN(a_7_m*(historie[[#This Row],[Disk]]-b_7_m)^c_7_m,0))</f>
        <v>372</v>
      </c>
      <c r="AH272" s="121">
        <f>IF(OR(historie[[#This Row],[Tyčka]]&lt;b_8_m,historie[[#This Row],[Tyčka]]=""),0,ROUNDDOWN(a_8_m*(historie[[#This Row],[Tyčka]]-b_8_m)^c_8_m,0))</f>
        <v>103</v>
      </c>
      <c r="AI272" s="121">
        <f>IF(OR(historie[[#This Row],[Oštěp]]&lt;b_9_m,historie[[#This Row],[Oštěp]]=""),0,ROUNDDOWN(a_9_m*(historie[[#This Row],[Oštěp]]-b_9_m)^c_9_m,0))</f>
        <v>303</v>
      </c>
      <c r="AJ272" s="121">
        <f>IF(OR(historie[[#This Row],[1500m]]*24*60*60&gt;b_10_m,historie[[#This Row],[1500m]]=""),0,ROUNDDOWN(a_10_m*(b_10_m-historie[[#This Row],[1500m]]*24*60*60)^c_10_m,0))</f>
        <v>233</v>
      </c>
      <c r="AK27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2850</v>
      </c>
      <c r="AL272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421</v>
      </c>
      <c r="AM272" s="121">
        <f>IF(OR(historie[[#This Row],[Dálka]]&lt;b_2_m,historie[[#This Row],[Dálka]]=""),0,ROUNDDOWN(a_2_m*(ROUND(historie[[#This Row],[Dálka]]*VLOOKUP(historie[[#This Row],[Veteran]],Veteran,3,FALSE),0)-b_2_m)^c_2_m,0))</f>
        <v>335</v>
      </c>
      <c r="AN272" s="121">
        <f>IF(OR(historie[[#This Row],[Koule]]&lt;b_3_m,historie[[#This Row],[Koule]]=""),0,ROUNDDOWN(a_3_m*(FLOOR(historie[[#This Row],[Koule]]*VLOOKUP(historie[[#This Row],[Veteran]],Veteran,4,FALSE),0.01)-b_3_m)^c_3_m,0))</f>
        <v>436</v>
      </c>
      <c r="AO272" s="12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272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200</v>
      </c>
      <c r="AQ272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58</v>
      </c>
      <c r="AR272" s="121">
        <f>IF(OR(historie[[#This Row],[Disk]]&lt;b_7_m,historie[[#This Row],[Disk]]=""),0,ROUNDDOWN(a_7_m*(FLOOR(historie[[#This Row],[Disk]]*VLOOKUP(historie[[#This Row],[Veteran]],Veteran,8,FALSE),0.01)-b_7_m)^c_7_m,0))</f>
        <v>372</v>
      </c>
      <c r="AS272" s="121">
        <f>IF(OR(historie[[#This Row],[Tyčka]]&lt;b_8_m,historie[[#This Row],[Tyčka]]=""),0,ROUNDDOWN(a_8_m*(ROUND(historie[[#This Row],[Tyčka]]*VLOOKUP(historie[[#This Row],[Veteran]],Veteran,9,FALSE),0)-b_8_m)^c_8_m,0))</f>
        <v>103</v>
      </c>
      <c r="AT272" s="121">
        <f>IF(OR(historie[[#This Row],[Oštěp]]&lt;b_9_m,historie[[#This Row],[Oštěp]]=""),0,ROUNDDOWN(a_9_m*(FLOOR(historie[[#This Row],[Oštěp]]*VLOOKUP(historie[[#This Row],[Veteran]],Veteran,10,FALSE),0.01)-b_9_m)^c_9_m,0))</f>
        <v>303</v>
      </c>
      <c r="AU272" s="121">
        <f>IF(OR(historie[[#This Row],[1500m]]*24*60*60&gt;b_10_m,historie[[#This Row],[1500m]]=""),0,ROUNDDOWN(a_10_m*(b_10_m-historie[[#This Row],[1500m]]*VLOOKUP(historie[[#This Row],[Veteran]],Veteran,11,FALSE)*24*60*60)^c_10_m,0))</f>
        <v>233</v>
      </c>
      <c r="AV272" s="80">
        <f t="shared" si="4"/>
        <v>2850</v>
      </c>
      <c r="AW272" s="121">
        <f t="array" ref="AW272">MAX(IF(historie[[Jméno a příjmení]:[Jméno a příjmení]]=A272,historie[[100m_body_v]:[100m_body_v]]))
+MAX(IF(historie[[Jméno a příjmení]:[Jméno a příjmení]]=A272,historie[[dálka_body_v]:[dálka_body_v]]))
+MAX(IF(historie[[Jméno a příjmení]:[Jméno a příjmení]]=A272,historie[[koule_body_v]:[koule_body_v]]))
+MAX(IF(historie[[Jméno a příjmení]:[Jméno a příjmení]]=A272,historie[[výška_body_v]:[výška_body_v]]))
+MAX(IF(historie[[Jméno a příjmení]:[Jméno a příjmení]]=A272,historie[[400m_body_v]:[400m_body_v]]))
+MAX(IF(historie[[Jméno a příjmení]:[Jméno a příjmení]]=A272,historie[[překážky_body_v]:[překážky_body_v]]))
+MAX(IF(historie[[Jméno a příjmení]:[Jméno a příjmení]]=A272,historie[[disk_body_v]:[disk_body_v]]))
+MAX(IF(historie[[Jméno a příjmení]:[Jméno a příjmení]]=A272,historie[[tyčka_body_v]:[tyčka_body_v]]))
+MAX(IF(historie[[Jméno a příjmení]:[Jméno a příjmení]]=A272,historie[[oštěp_body_v]:[oštěp_body_v]]))
+MAX(IF(historie[[Jméno a příjmení]:[Jméno a příjmení]]=A272,historie[[1500m_body_v]:[1500m_body_v]]))</f>
        <v>3009</v>
      </c>
    </row>
    <row r="273" spans="1:49" x14ac:dyDescent="0.2">
      <c r="A273" s="122" t="s">
        <v>202</v>
      </c>
      <c r="B273" s="122">
        <v>1988</v>
      </c>
      <c r="C273" s="118">
        <v>13.3</v>
      </c>
      <c r="D273" s="119">
        <v>380</v>
      </c>
      <c r="E273" s="115">
        <v>516</v>
      </c>
      <c r="F273" s="119">
        <v>413</v>
      </c>
      <c r="G273" s="118">
        <v>9.51</v>
      </c>
      <c r="H273" s="119">
        <v>456</v>
      </c>
      <c r="I273" s="115">
        <v>150</v>
      </c>
      <c r="J273" s="119">
        <v>389</v>
      </c>
      <c r="K273" s="118">
        <v>70.5</v>
      </c>
      <c r="L273" s="119">
        <v>125</v>
      </c>
      <c r="M273" s="118"/>
      <c r="N273" s="119">
        <v>0</v>
      </c>
      <c r="O273" s="118">
        <v>23</v>
      </c>
      <c r="P273" s="119">
        <v>329</v>
      </c>
      <c r="Q273" s="115"/>
      <c r="R273" s="119">
        <v>0</v>
      </c>
      <c r="S273" s="118">
        <v>34.58</v>
      </c>
      <c r="T273" s="119">
        <v>364</v>
      </c>
      <c r="U273" s="120">
        <v>4.4212962962962956E-3</v>
      </c>
      <c r="V273" s="119">
        <v>181</v>
      </c>
      <c r="W273" s="119">
        <v>2637</v>
      </c>
      <c r="X273" s="83">
        <v>2017</v>
      </c>
      <c r="Y273" s="80">
        <f>IF(historie[[#This Row],[Ročník]]&lt;&gt;0,historie[[#This Row],[Rok]]-historie[[#This Row],[Ročník]],"")</f>
        <v>29</v>
      </c>
      <c r="Z273" s="80">
        <f>IF(AND(historie[[#This Row],[Ročník]]&lt;&gt;"",FLOOR(historie[[#This Row],[Rok]]-historie[[#This Row],[Ročník]],5)&gt;=35),FLOOR(historie[[#This Row],[Rok]]-historie[[#This Row],[Ročník]],5),0)</f>
        <v>0</v>
      </c>
      <c r="AA273" s="121">
        <f>IF(OR(historie[[#This Row],[100m]]&gt;b_1_m-k_1_m*měření,historie[[#This Row],[100m]]=""),0,ROUNDDOWN(a_1_m*(b_1_m-k_1_m*měření-historie[[#This Row],[100m]])^c_1_m,0))</f>
        <v>380</v>
      </c>
      <c r="AB273" s="121">
        <f>IF(OR(historie[[#This Row],[Dálka]]&lt;b_2_m,historie[[#This Row],[Dálka]]=""),0,ROUNDDOWN(a_2_m*(historie[[#This Row],[Dálka]]-b_2_m)^c_2_m,0))</f>
        <v>413</v>
      </c>
      <c r="AC273" s="121">
        <f>IF(OR(historie[[#This Row],[Koule]]&lt;b_3_m,historie[[#This Row],[Koule]]=""),0,ROUNDDOWN(a_3_m*(historie[[#This Row],[Koule]]-b_3_m)^c_3_m,0))</f>
        <v>456</v>
      </c>
      <c r="AD273" s="121">
        <f>IF(OR(historie[[#This Row],[Výška]]&lt;b_4_m,historie[[#This Row],[Výška]]=""),0,ROUNDDOWN(a_4_m*(historie[[#This Row],[Výška]]-b_4_m)^c_4_m,0))</f>
        <v>389</v>
      </c>
      <c r="AE273" s="121">
        <f>IF(OR(historie[[#This Row],[400m]]&gt;b_5_m-k_5_m*měření,historie[[#This Row],[400m]]=""),0,ROUNDDOWN(a_5_m*(b_5_m-k_5_m*měření-historie[[#This Row],[400m]])^c_5_m,0))</f>
        <v>125</v>
      </c>
      <c r="AF273" s="121">
        <f>IF(OR(historie[[#This Row],[Překážky]]&gt;b_6_m-k_6_m*měření,historie[[#This Row],[Překážky]]=""),0,ROUNDDOWN(a_6_m*(b_6_m-k_6_m*měření-historie[[#This Row],[Překážky]])^c_6_m,0))</f>
        <v>0</v>
      </c>
      <c r="AG273" s="121">
        <f>IF(OR(historie[[#This Row],[Disk]]&lt;b_7_m,historie[[#This Row],[Disk]]=""),0,ROUNDDOWN(a_7_m*(historie[[#This Row],[Disk]]-b_7_m)^c_7_m,0))</f>
        <v>329</v>
      </c>
      <c r="AH273" s="121">
        <f>IF(OR(historie[[#This Row],[Tyčka]]&lt;b_8_m,historie[[#This Row],[Tyčka]]=""),0,ROUNDDOWN(a_8_m*(historie[[#This Row],[Tyčka]]-b_8_m)^c_8_m,0))</f>
        <v>0</v>
      </c>
      <c r="AI273" s="121">
        <f>IF(OR(historie[[#This Row],[Oštěp]]&lt;b_9_m,historie[[#This Row],[Oštěp]]=""),0,ROUNDDOWN(a_9_m*(historie[[#This Row],[Oštěp]]-b_9_m)^c_9_m,0))</f>
        <v>364</v>
      </c>
      <c r="AJ273" s="121">
        <f>IF(OR(historie[[#This Row],[1500m]]*24*60*60&gt;b_10_m,historie[[#This Row],[1500m]]=""),0,ROUNDDOWN(a_10_m*(b_10_m-historie[[#This Row],[1500m]]*24*60*60)^c_10_m,0))</f>
        <v>181</v>
      </c>
      <c r="AK27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2637</v>
      </c>
      <c r="AL273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380</v>
      </c>
      <c r="AM273" s="121">
        <f>IF(OR(historie[[#This Row],[Dálka]]&lt;b_2_m,historie[[#This Row],[Dálka]]=""),0,ROUNDDOWN(a_2_m*(ROUND(historie[[#This Row],[Dálka]]*VLOOKUP(historie[[#This Row],[Veteran]],Veteran,3,FALSE),0)-b_2_m)^c_2_m,0))</f>
        <v>413</v>
      </c>
      <c r="AN273" s="121">
        <f>IF(OR(historie[[#This Row],[Koule]]&lt;b_3_m,historie[[#This Row],[Koule]]=""),0,ROUNDDOWN(a_3_m*(FLOOR(historie[[#This Row],[Koule]]*VLOOKUP(historie[[#This Row],[Veteran]],Veteran,4,FALSE),0.01)-b_3_m)^c_3_m,0))</f>
        <v>456</v>
      </c>
      <c r="AO273" s="12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273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125</v>
      </c>
      <c r="AQ273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73" s="121">
        <f>IF(OR(historie[[#This Row],[Disk]]&lt;b_7_m,historie[[#This Row],[Disk]]=""),0,ROUNDDOWN(a_7_m*(FLOOR(historie[[#This Row],[Disk]]*VLOOKUP(historie[[#This Row],[Veteran]],Veteran,8,FALSE),0.01)-b_7_m)^c_7_m,0))</f>
        <v>329</v>
      </c>
      <c r="AS273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273" s="121">
        <f>IF(OR(historie[[#This Row],[Oštěp]]&lt;b_9_m,historie[[#This Row],[Oštěp]]=""),0,ROUNDDOWN(a_9_m*(FLOOR(historie[[#This Row],[Oštěp]]*VLOOKUP(historie[[#This Row],[Veteran]],Veteran,10,FALSE),0.01)-b_9_m)^c_9_m,0))</f>
        <v>364</v>
      </c>
      <c r="AU273" s="121">
        <f>IF(OR(historie[[#This Row],[1500m]]*24*60*60&gt;b_10_m,historie[[#This Row],[1500m]]=""),0,ROUNDDOWN(a_10_m*(b_10_m-historie[[#This Row],[1500m]]*VLOOKUP(historie[[#This Row],[Veteran]],Veteran,11,FALSE)*24*60*60)^c_10_m,0))</f>
        <v>181</v>
      </c>
      <c r="AV273" s="80">
        <f t="shared" si="4"/>
        <v>2637</v>
      </c>
      <c r="AW273" s="121">
        <f t="array" ref="AW273">MAX(IF(historie[[Jméno a příjmení]:[Jméno a příjmení]]=A273,historie[[100m_body_v]:[100m_body_v]]))
+MAX(IF(historie[[Jméno a příjmení]:[Jméno a příjmení]]=A273,historie[[dálka_body_v]:[dálka_body_v]]))
+MAX(IF(historie[[Jméno a příjmení]:[Jméno a příjmení]]=A273,historie[[koule_body_v]:[koule_body_v]]))
+MAX(IF(historie[[Jméno a příjmení]:[Jméno a příjmení]]=A273,historie[[výška_body_v]:[výška_body_v]]))
+MAX(IF(historie[[Jméno a příjmení]:[Jméno a příjmení]]=A273,historie[[400m_body_v]:[400m_body_v]]))
+MAX(IF(historie[[Jméno a příjmení]:[Jméno a příjmení]]=A273,historie[[překážky_body_v]:[překážky_body_v]]))
+MAX(IF(historie[[Jméno a příjmení]:[Jméno a příjmení]]=A273,historie[[disk_body_v]:[disk_body_v]]))
+MAX(IF(historie[[Jméno a příjmení]:[Jméno a příjmení]]=A273,historie[[tyčka_body_v]:[tyčka_body_v]]))
+MAX(IF(historie[[Jméno a příjmení]:[Jméno a příjmení]]=A273,historie[[oštěp_body_v]:[oštěp_body_v]]))
+MAX(IF(historie[[Jméno a příjmení]:[Jméno a příjmení]]=A273,historie[[1500m_body_v]:[1500m_body_v]]))</f>
        <v>3009</v>
      </c>
    </row>
    <row r="274" spans="1:49" x14ac:dyDescent="0.2">
      <c r="A274" s="56" t="s">
        <v>88</v>
      </c>
      <c r="B274" s="56">
        <v>1975</v>
      </c>
      <c r="C274" s="57">
        <v>13.72</v>
      </c>
      <c r="D274" s="58">
        <v>353</v>
      </c>
      <c r="E274" s="59">
        <v>473</v>
      </c>
      <c r="F274" s="58">
        <v>332</v>
      </c>
      <c r="G274" s="57">
        <v>7.58</v>
      </c>
      <c r="H274" s="58">
        <v>342</v>
      </c>
      <c r="I274" s="59">
        <v>135</v>
      </c>
      <c r="J274" s="58">
        <v>283</v>
      </c>
      <c r="K274" s="57">
        <v>61.3</v>
      </c>
      <c r="L274" s="58">
        <v>379</v>
      </c>
      <c r="M274" s="57"/>
      <c r="N274" s="58">
        <v>0</v>
      </c>
      <c r="O274" s="57">
        <v>17.38</v>
      </c>
      <c r="P274" s="58">
        <v>223</v>
      </c>
      <c r="Q274" s="59">
        <v>170</v>
      </c>
      <c r="R274" s="58">
        <v>86</v>
      </c>
      <c r="S274" s="57">
        <v>29.2</v>
      </c>
      <c r="T274" s="58">
        <v>288</v>
      </c>
      <c r="U274" s="60">
        <v>3.6689814814814814E-3</v>
      </c>
      <c r="V274" s="58">
        <v>468</v>
      </c>
      <c r="W274" s="58">
        <v>2754</v>
      </c>
      <c r="X274" s="83">
        <v>1997</v>
      </c>
      <c r="Y274" s="77">
        <f>IF(historie[[#This Row],[Ročník]]&lt;&gt;0,historie[[#This Row],[Rok]]-historie[[#This Row],[Ročník]],"")</f>
        <v>22</v>
      </c>
      <c r="Z274" s="80">
        <f>IF(AND(historie[[#This Row],[Ročník]]&lt;&gt;"",FLOOR(historie[[#This Row],[Rok]]-historie[[#This Row],[Ročník]],5)&gt;=35),FLOOR(historie[[#This Row],[Rok]]-historie[[#This Row],[Ročník]],5),0)</f>
        <v>0</v>
      </c>
      <c r="AA274" s="61">
        <f>IF(OR(historie[[#This Row],[100m]]&gt;b_1_m-k_1_m*měření,historie[[#This Row],[100m]]=""),0,ROUNDDOWN(a_1_m*(b_1_m-k_1_m*měření-historie[[#This Row],[100m]])^c_1_m,0))</f>
        <v>318</v>
      </c>
      <c r="AB274" s="61">
        <f>IF(OR(historie[[#This Row],[Dálka]]&lt;b_2_m,historie[[#This Row],[Dálka]]=""),0,ROUNDDOWN(a_2_m*(historie[[#This Row],[Dálka]]-b_2_m)^c_2_m,0))</f>
        <v>332</v>
      </c>
      <c r="AC274" s="61">
        <f>IF(OR(historie[[#This Row],[Koule]]&lt;b_3_m,historie[[#This Row],[Koule]]=""),0,ROUNDDOWN(a_3_m*(historie[[#This Row],[Koule]]-b_3_m)^c_3_m,0))</f>
        <v>341</v>
      </c>
      <c r="AD274" s="61">
        <f>IF(OR(historie[[#This Row],[Výška]]&lt;b_4_m,historie[[#This Row],[Výška]]=""),0,ROUNDDOWN(a_4_m*(historie[[#This Row],[Výška]]-b_4_m)^c_4_m,0))</f>
        <v>283</v>
      </c>
      <c r="AE274" s="61">
        <f>IF(OR(historie[[#This Row],[400m]]&gt;b_5_m-k_5_m*měření,historie[[#This Row],[400m]]=""),0,ROUNDDOWN(a_5_m*(b_5_m-k_5_m*měření-historie[[#This Row],[400m]])^c_5_m,0))</f>
        <v>365</v>
      </c>
      <c r="AF274" s="61">
        <f>IF(OR(historie[[#This Row],[Překážky]]&gt;b_6_m-k_6_m*měření,historie[[#This Row],[Překážky]]=""),0,ROUNDDOWN(a_6_m*(b_6_m-k_6_m*měření-historie[[#This Row],[Překážky]])^c_6_m,0))</f>
        <v>0</v>
      </c>
      <c r="AG274" s="61">
        <f>IF(OR(historie[[#This Row],[Disk]]&lt;b_7_m,historie[[#This Row],[Disk]]=""),0,ROUNDDOWN(a_7_m*(historie[[#This Row],[Disk]]-b_7_m)^c_7_m,0))</f>
        <v>223</v>
      </c>
      <c r="AH274" s="61">
        <f>IF(OR(historie[[#This Row],[Tyčka]]&lt;b_8_m,historie[[#This Row],[Tyčka]]=""),0,ROUNDDOWN(a_8_m*(historie[[#This Row],[Tyčka]]-b_8_m)^c_8_m,0))</f>
        <v>86</v>
      </c>
      <c r="AI274" s="61">
        <f>IF(OR(historie[[#This Row],[Oštěp]]&lt;b_9_m,historie[[#This Row],[Oštěp]]=""),0,ROUNDDOWN(a_9_m*(historie[[#This Row],[Oštěp]]-b_9_m)^c_9_m,0))</f>
        <v>288</v>
      </c>
      <c r="AJ274" s="61">
        <f>IF(OR(historie[[#This Row],[1500m]]*24*60*60&gt;b_10_m,historie[[#This Row],[1500m]]=""),0,ROUNDDOWN(a_10_m*(b_10_m-historie[[#This Row],[1500m]]*24*60*60)^c_10_m,0))</f>
        <v>466</v>
      </c>
      <c r="AK27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2702</v>
      </c>
      <c r="AL27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318</v>
      </c>
      <c r="AM274" s="61">
        <f>IF(OR(historie[[#This Row],[Dálka]]&lt;b_2_m,historie[[#This Row],[Dálka]]=""),0,ROUNDDOWN(a_2_m*(ROUND(historie[[#This Row],[Dálka]]*VLOOKUP(historie[[#This Row],[Veteran]],Veteran,3,FALSE),0)-b_2_m)^c_2_m,0))</f>
        <v>332</v>
      </c>
      <c r="AN274" s="61">
        <f>IF(OR(historie[[#This Row],[Koule]]&lt;b_3_m,historie[[#This Row],[Koule]]=""),0,ROUNDDOWN(a_3_m*(FLOOR(historie[[#This Row],[Koule]]*VLOOKUP(historie[[#This Row],[Veteran]],Veteran,4,FALSE),0.01)-b_3_m)^c_3_m,0))</f>
        <v>341</v>
      </c>
      <c r="AO274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27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365</v>
      </c>
      <c r="AQ27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74" s="61">
        <f>IF(OR(historie[[#This Row],[Disk]]&lt;b_7_m,historie[[#This Row],[Disk]]=""),0,ROUNDDOWN(a_7_m*(FLOOR(historie[[#This Row],[Disk]]*VLOOKUP(historie[[#This Row],[Veteran]],Veteran,8,FALSE),0.01)-b_7_m)^c_7_m,0))</f>
        <v>223</v>
      </c>
      <c r="AS274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274" s="61">
        <f>IF(OR(historie[[#This Row],[Oštěp]]&lt;b_9_m,historie[[#This Row],[Oštěp]]=""),0,ROUNDDOWN(a_9_m*(FLOOR(historie[[#This Row],[Oštěp]]*VLOOKUP(historie[[#This Row],[Veteran]],Veteran,10,FALSE),0.01)-b_9_m)^c_9_m,0))</f>
        <v>288</v>
      </c>
      <c r="AU274" s="61">
        <f>IF(OR(historie[[#This Row],[1500m]]*24*60*60&gt;b_10_m,historie[[#This Row],[1500m]]=""),0,ROUNDDOWN(a_10_m*(b_10_m-historie[[#This Row],[1500m]]*VLOOKUP(historie[[#This Row],[Veteran]],Veteran,11,FALSE)*24*60*60)^c_10_m,0))</f>
        <v>466</v>
      </c>
      <c r="AV274" s="80">
        <f t="shared" si="4"/>
        <v>2702</v>
      </c>
      <c r="AW274" s="62">
        <f t="array" ref="AW274">MAX(IF(historie[[Jméno a příjmení]:[Jméno a příjmení]]=A274,historie[[100m_body_v]:[100m_body_v]]))
+MAX(IF(historie[[Jméno a příjmení]:[Jméno a příjmení]]=A274,historie[[dálka_body_v]:[dálka_body_v]]))
+MAX(IF(historie[[Jméno a příjmení]:[Jméno a příjmení]]=A274,historie[[koule_body_v]:[koule_body_v]]))
+MAX(IF(historie[[Jméno a příjmení]:[Jméno a příjmení]]=A274,historie[[výška_body_v]:[výška_body_v]]))
+MAX(IF(historie[[Jméno a příjmení]:[Jméno a příjmení]]=A274,historie[[400m_body_v]:[400m_body_v]]))
+MAX(IF(historie[[Jméno a příjmení]:[Jméno a příjmení]]=A274,historie[[překážky_body_v]:[překážky_body_v]]))
+MAX(IF(historie[[Jméno a příjmení]:[Jméno a příjmení]]=A274,historie[[disk_body_v]:[disk_body_v]]))
+MAX(IF(historie[[Jméno a příjmení]:[Jméno a příjmení]]=A274,historie[[tyčka_body_v]:[tyčka_body_v]]))
+MAX(IF(historie[[Jméno a příjmení]:[Jméno a příjmení]]=A274,historie[[oštěp_body_v]:[oštěp_body_v]]))
+MAX(IF(historie[[Jméno a příjmení]:[Jméno a příjmení]]=A274,historie[[1500m_body_v]:[1500m_body_v]]))</f>
        <v>2860</v>
      </c>
    </row>
    <row r="275" spans="1:49" x14ac:dyDescent="0.2">
      <c r="A275" s="56" t="s">
        <v>88</v>
      </c>
      <c r="B275" s="56">
        <v>1975</v>
      </c>
      <c r="C275" s="57">
        <v>13.8</v>
      </c>
      <c r="D275" s="58">
        <v>307</v>
      </c>
      <c r="E275" s="59">
        <v>470</v>
      </c>
      <c r="F275" s="58">
        <v>326</v>
      </c>
      <c r="G275" s="57">
        <v>6.34</v>
      </c>
      <c r="H275" s="58">
        <v>269</v>
      </c>
      <c r="I275" s="59">
        <v>135</v>
      </c>
      <c r="J275" s="58">
        <v>283</v>
      </c>
      <c r="K275" s="57">
        <v>63.5</v>
      </c>
      <c r="L275" s="58">
        <v>298</v>
      </c>
      <c r="M275" s="57">
        <v>23.58</v>
      </c>
      <c r="N275" s="58">
        <v>114</v>
      </c>
      <c r="O275" s="57">
        <v>16.05</v>
      </c>
      <c r="P275" s="58">
        <v>199</v>
      </c>
      <c r="Q275" s="59">
        <v>190</v>
      </c>
      <c r="R275" s="58">
        <v>121</v>
      </c>
      <c r="S275" s="57">
        <v>30.08</v>
      </c>
      <c r="T275" s="58">
        <v>301</v>
      </c>
      <c r="U275" s="60">
        <v>3.8773148148148143E-3</v>
      </c>
      <c r="V275" s="58">
        <v>375</v>
      </c>
      <c r="W275" s="58">
        <v>2593</v>
      </c>
      <c r="X275" s="83">
        <v>1996</v>
      </c>
      <c r="Y275" s="77">
        <f>IF(historie[[#This Row],[Ročník]]&lt;&gt;0,historie[[#This Row],[Rok]]-historie[[#This Row],[Ročník]],"")</f>
        <v>21</v>
      </c>
      <c r="Z275" s="80">
        <f>IF(AND(historie[[#This Row],[Ročník]]&lt;&gt;"",FLOOR(historie[[#This Row],[Rok]]-historie[[#This Row],[Ročník]],5)&gt;=35),FLOOR(historie[[#This Row],[Rok]]-historie[[#This Row],[Ročník]],5),0)</f>
        <v>0</v>
      </c>
      <c r="AA275" s="61">
        <f>IF(OR(historie[[#This Row],[100m]]&gt;b_1_m-k_1_m*měření,historie[[#This Row],[100m]]=""),0,ROUNDDOWN(a_1_m*(b_1_m-k_1_m*měření-historie[[#This Row],[100m]])^c_1_m,0))</f>
        <v>307</v>
      </c>
      <c r="AB275" s="61">
        <f>IF(OR(historie[[#This Row],[Dálka]]&lt;b_2_m,historie[[#This Row],[Dálka]]=""),0,ROUNDDOWN(a_2_m*(historie[[#This Row],[Dálka]]-b_2_m)^c_2_m,0))</f>
        <v>326</v>
      </c>
      <c r="AC275" s="61">
        <f>IF(OR(historie[[#This Row],[Koule]]&lt;b_3_m,historie[[#This Row],[Koule]]=""),0,ROUNDDOWN(a_3_m*(historie[[#This Row],[Koule]]-b_3_m)^c_3_m,0))</f>
        <v>269</v>
      </c>
      <c r="AD275" s="61">
        <f>IF(OR(historie[[#This Row],[Výška]]&lt;b_4_m,historie[[#This Row],[Výška]]=""),0,ROUNDDOWN(a_4_m*(historie[[#This Row],[Výška]]-b_4_m)^c_4_m,0))</f>
        <v>283</v>
      </c>
      <c r="AE275" s="61">
        <f>IF(OR(historie[[#This Row],[400m]]&gt;b_5_m-k_5_m*měření,historie[[#This Row],[400m]]=""),0,ROUNDDOWN(a_5_m*(b_5_m-k_5_m*měření-historie[[#This Row],[400m]])^c_5_m,0))</f>
        <v>298</v>
      </c>
      <c r="AF275" s="61">
        <f>IF(OR(historie[[#This Row],[Překážky]]&gt;b_6_m-k_6_m*měření,historie[[#This Row],[Překážky]]=""),0,ROUNDDOWN(a_6_m*(b_6_m-k_6_m*měření-historie[[#This Row],[Překážky]])^c_6_m,0))</f>
        <v>111</v>
      </c>
      <c r="AG275" s="61">
        <f>IF(OR(historie[[#This Row],[Disk]]&lt;b_7_m,historie[[#This Row],[Disk]]=""),0,ROUNDDOWN(a_7_m*(historie[[#This Row],[Disk]]-b_7_m)^c_7_m,0))</f>
        <v>199</v>
      </c>
      <c r="AH275" s="61">
        <f>IF(OR(historie[[#This Row],[Tyčka]]&lt;b_8_m,historie[[#This Row],[Tyčka]]=""),0,ROUNDDOWN(a_8_m*(historie[[#This Row],[Tyčka]]-b_8_m)^c_8_m,0))</f>
        <v>121</v>
      </c>
      <c r="AI275" s="61">
        <f>IF(OR(historie[[#This Row],[Oštěp]]&lt;b_9_m,historie[[#This Row],[Oštěp]]=""),0,ROUNDDOWN(a_9_m*(historie[[#This Row],[Oštěp]]-b_9_m)^c_9_m,0))</f>
        <v>300</v>
      </c>
      <c r="AJ275" s="61">
        <f>IF(OR(historie[[#This Row],[1500m]]*24*60*60&gt;b_10_m,historie[[#This Row],[1500m]]=""),0,ROUNDDOWN(a_10_m*(b_10_m-historie[[#This Row],[1500m]]*24*60*60)^c_10_m,0))</f>
        <v>375</v>
      </c>
      <c r="AK27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2589</v>
      </c>
      <c r="AL27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307</v>
      </c>
      <c r="AM275" s="61">
        <f>IF(OR(historie[[#This Row],[Dálka]]&lt;b_2_m,historie[[#This Row],[Dálka]]=""),0,ROUNDDOWN(a_2_m*(ROUND(historie[[#This Row],[Dálka]]*VLOOKUP(historie[[#This Row],[Veteran]],Veteran,3,FALSE),0)-b_2_m)^c_2_m,0))</f>
        <v>326</v>
      </c>
      <c r="AN275" s="61">
        <f>IF(OR(historie[[#This Row],[Koule]]&lt;b_3_m,historie[[#This Row],[Koule]]=""),0,ROUNDDOWN(a_3_m*(FLOOR(historie[[#This Row],[Koule]]*VLOOKUP(historie[[#This Row],[Veteran]],Veteran,4,FALSE),0.01)-b_3_m)^c_3_m,0))</f>
        <v>269</v>
      </c>
      <c r="AO275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27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298</v>
      </c>
      <c r="AQ27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111</v>
      </c>
      <c r="AR275" s="61">
        <f>IF(OR(historie[[#This Row],[Disk]]&lt;b_7_m,historie[[#This Row],[Disk]]=""),0,ROUNDDOWN(a_7_m*(FLOOR(historie[[#This Row],[Disk]]*VLOOKUP(historie[[#This Row],[Veteran]],Veteran,8,FALSE),0.01)-b_7_m)^c_7_m,0))</f>
        <v>199</v>
      </c>
      <c r="AS275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275" s="61">
        <f>IF(OR(historie[[#This Row],[Oštěp]]&lt;b_9_m,historie[[#This Row],[Oštěp]]=""),0,ROUNDDOWN(a_9_m*(FLOOR(historie[[#This Row],[Oštěp]]*VLOOKUP(historie[[#This Row],[Veteran]],Veteran,10,FALSE),0.01)-b_9_m)^c_9_m,0))</f>
        <v>300</v>
      </c>
      <c r="AU275" s="61">
        <f>IF(OR(historie[[#This Row],[1500m]]*24*60*60&gt;b_10_m,historie[[#This Row],[1500m]]=""),0,ROUNDDOWN(a_10_m*(b_10_m-historie[[#This Row],[1500m]]*VLOOKUP(historie[[#This Row],[Veteran]],Veteran,11,FALSE)*24*60*60)^c_10_m,0))</f>
        <v>375</v>
      </c>
      <c r="AV275" s="80">
        <f t="shared" si="4"/>
        <v>2589</v>
      </c>
      <c r="AW275" s="62">
        <f t="array" ref="AW275">MAX(IF(historie[[Jméno a příjmení]:[Jméno a příjmení]]=A275,historie[[100m_body_v]:[100m_body_v]]))
+MAX(IF(historie[[Jméno a příjmení]:[Jméno a příjmení]]=A275,historie[[dálka_body_v]:[dálka_body_v]]))
+MAX(IF(historie[[Jméno a příjmení]:[Jméno a příjmení]]=A275,historie[[koule_body_v]:[koule_body_v]]))
+MAX(IF(historie[[Jméno a příjmení]:[Jméno a příjmení]]=A275,historie[[výška_body_v]:[výška_body_v]]))
+MAX(IF(historie[[Jméno a příjmení]:[Jméno a příjmení]]=A275,historie[[400m_body_v]:[400m_body_v]]))
+MAX(IF(historie[[Jméno a příjmení]:[Jméno a příjmení]]=A275,historie[[překážky_body_v]:[překážky_body_v]]))
+MAX(IF(historie[[Jméno a příjmení]:[Jméno a příjmení]]=A275,historie[[disk_body_v]:[disk_body_v]]))
+MAX(IF(historie[[Jméno a příjmení]:[Jméno a příjmení]]=A275,historie[[tyčka_body_v]:[tyčka_body_v]]))
+MAX(IF(historie[[Jméno a příjmení]:[Jméno a příjmení]]=A275,historie[[oštěp_body_v]:[oštěp_body_v]]))
+MAX(IF(historie[[Jméno a příjmení]:[Jméno a příjmení]]=A275,historie[[1500m_body_v]:[1500m_body_v]]))</f>
        <v>2860</v>
      </c>
    </row>
    <row r="276" spans="1:49" x14ac:dyDescent="0.2">
      <c r="A276" s="122" t="s">
        <v>206</v>
      </c>
      <c r="B276" s="122">
        <v>1983</v>
      </c>
      <c r="C276" s="118">
        <v>15.14</v>
      </c>
      <c r="D276" s="119">
        <v>145</v>
      </c>
      <c r="E276" s="115">
        <v>387</v>
      </c>
      <c r="F276" s="119">
        <v>185</v>
      </c>
      <c r="G276" s="118">
        <v>6.96</v>
      </c>
      <c r="H276" s="119">
        <v>305</v>
      </c>
      <c r="I276" s="115">
        <v>130</v>
      </c>
      <c r="J276" s="119">
        <v>250</v>
      </c>
      <c r="K276" s="118">
        <v>69.2</v>
      </c>
      <c r="L276" s="119">
        <v>152</v>
      </c>
      <c r="M276" s="118"/>
      <c r="N276" s="119">
        <v>0</v>
      </c>
      <c r="O276" s="118">
        <v>15.01</v>
      </c>
      <c r="P276" s="119">
        <v>180</v>
      </c>
      <c r="Q276" s="115">
        <v>180</v>
      </c>
      <c r="R276" s="119">
        <v>103</v>
      </c>
      <c r="S276" s="118">
        <v>23.68</v>
      </c>
      <c r="T276" s="119">
        <v>211</v>
      </c>
      <c r="U276" s="120">
        <v>4.0922453703703702E-3</v>
      </c>
      <c r="V276" s="119">
        <v>291</v>
      </c>
      <c r="W276" s="119">
        <v>1822</v>
      </c>
      <c r="X276" s="83">
        <v>2019</v>
      </c>
      <c r="Y276" s="80">
        <f>IF(historie[[#This Row],[Ročník]]&lt;&gt;0,historie[[#This Row],[Rok]]-historie[[#This Row],[Ročník]],"")</f>
        <v>36</v>
      </c>
      <c r="Z276" s="80">
        <f>IF(AND(historie[[#This Row],[Ročník]]&lt;&gt;"",FLOOR(historie[[#This Row],[Rok]]-historie[[#This Row],[Ročník]],5)&gt;=35),FLOOR(historie[[#This Row],[Rok]]-historie[[#This Row],[Ročník]],5),0)</f>
        <v>35</v>
      </c>
      <c r="AA276" s="121">
        <f>IF(OR(historie[[#This Row],[100m]]&gt;b_1_m-k_1_m*měření,historie[[#This Row],[100m]]=""),0,ROUNDDOWN(a_1_m*(b_1_m-k_1_m*měření-historie[[#This Row],[100m]])^c_1_m,0))</f>
        <v>145</v>
      </c>
      <c r="AB276" s="121">
        <f>IF(OR(historie[[#This Row],[Dálka]]&lt;b_2_m,historie[[#This Row],[Dálka]]=""),0,ROUNDDOWN(a_2_m*(historie[[#This Row],[Dálka]]-b_2_m)^c_2_m,0))</f>
        <v>185</v>
      </c>
      <c r="AC276" s="121">
        <f>IF(OR(historie[[#This Row],[Koule]]&lt;b_3_m,historie[[#This Row],[Koule]]=""),0,ROUNDDOWN(a_3_m*(historie[[#This Row],[Koule]]-b_3_m)^c_3_m,0))</f>
        <v>305</v>
      </c>
      <c r="AD276" s="121">
        <f>IF(OR(historie[[#This Row],[Výška]]&lt;b_4_m,historie[[#This Row],[Výška]]=""),0,ROUNDDOWN(a_4_m*(historie[[#This Row],[Výška]]-b_4_m)^c_4_m,0))</f>
        <v>250</v>
      </c>
      <c r="AE276" s="121">
        <f>IF(OR(historie[[#This Row],[400m]]&gt;b_5_m-k_5_m*měření,historie[[#This Row],[400m]]=""),0,ROUNDDOWN(a_5_m*(b_5_m-k_5_m*měření-historie[[#This Row],[400m]])^c_5_m,0))</f>
        <v>152</v>
      </c>
      <c r="AF276" s="121">
        <f>IF(OR(historie[[#This Row],[Překážky]]&gt;b_6_m-k_6_m*měření,historie[[#This Row],[Překážky]]=""),0,ROUNDDOWN(a_6_m*(b_6_m-k_6_m*měření-historie[[#This Row],[Překážky]])^c_6_m,0))</f>
        <v>0</v>
      </c>
      <c r="AG276" s="121">
        <f>IF(OR(historie[[#This Row],[Disk]]&lt;b_7_m,historie[[#This Row],[Disk]]=""),0,ROUNDDOWN(a_7_m*(historie[[#This Row],[Disk]]-b_7_m)^c_7_m,0))</f>
        <v>180</v>
      </c>
      <c r="AH276" s="121">
        <f>IF(OR(historie[[#This Row],[Tyčka]]&lt;b_8_m,historie[[#This Row],[Tyčka]]=""),0,ROUNDDOWN(a_8_m*(historie[[#This Row],[Tyčka]]-b_8_m)^c_8_m,0))</f>
        <v>103</v>
      </c>
      <c r="AI276" s="121">
        <f>IF(OR(historie[[#This Row],[Oštěp]]&lt;b_9_m,historie[[#This Row],[Oštěp]]=""),0,ROUNDDOWN(a_9_m*(historie[[#This Row],[Oštěp]]-b_9_m)^c_9_m,0))</f>
        <v>211</v>
      </c>
      <c r="AJ276" s="121">
        <f>IF(OR(historie[[#This Row],[1500m]]*24*60*60&gt;b_10_m,historie[[#This Row],[1500m]]=""),0,ROUNDDOWN(a_10_m*(b_10_m-historie[[#This Row],[1500m]]*24*60*60)^c_10_m,0))</f>
        <v>291</v>
      </c>
      <c r="AK27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1822</v>
      </c>
      <c r="AL276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165</v>
      </c>
      <c r="AM276" s="121">
        <f>IF(OR(historie[[#This Row],[Dálka]]&lt;b_2_m,historie[[#This Row],[Dálka]]=""),0,ROUNDDOWN(a_2_m*(ROUND(historie[[#This Row],[Dálka]]*VLOOKUP(historie[[#This Row],[Veteran]],Veteran,3,FALSE),0)-b_2_m)^c_2_m,0))</f>
        <v>204</v>
      </c>
      <c r="AN276" s="121">
        <f>IF(OR(historie[[#This Row],[Koule]]&lt;b_3_m,historie[[#This Row],[Koule]]=""),0,ROUNDDOWN(a_3_m*(FLOOR(historie[[#This Row],[Koule]]*VLOOKUP(historie[[#This Row],[Veteran]],Veteran,4,FALSE),0.01)-b_3_m)^c_3_m,0))</f>
        <v>320</v>
      </c>
      <c r="AO276" s="121">
        <f>IF(OR(historie[[#This Row],[Výška]]&lt;b_4_m,historie[[#This Row],[Výška]]=""),0,ROUNDDOWN(a_4_m*(ROUND(historie[[#This Row],[Výška]]*VLOOKUP(historie[[#This Row],[Veteran]],Veteran,5,FALSE),0)-b_4_m)^c_4_m,0))</f>
        <v>270</v>
      </c>
      <c r="AP276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208</v>
      </c>
      <c r="AQ276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76" s="121">
        <f>IF(OR(historie[[#This Row],[Disk]]&lt;b_7_m,historie[[#This Row],[Disk]]=""),0,ROUNDDOWN(a_7_m*(FLOOR(historie[[#This Row],[Disk]]*VLOOKUP(historie[[#This Row],[Veteran]],Veteran,8,FALSE),0.01)-b_7_m)^c_7_m,0))</f>
        <v>184</v>
      </c>
      <c r="AS276" s="121">
        <f>IF(OR(historie[[#This Row],[Tyčka]]&lt;b_8_m,historie[[#This Row],[Tyčka]]=""),0,ROUNDDOWN(a_8_m*(ROUND(historie[[#This Row],[Tyčka]]*VLOOKUP(historie[[#This Row],[Veteran]],Veteran,9,FALSE),0)-b_8_m)^c_8_m,0))</f>
        <v>109</v>
      </c>
      <c r="AT276" s="121">
        <f>IF(OR(historie[[#This Row],[Oštěp]]&lt;b_9_m,historie[[#This Row],[Oštěp]]=""),0,ROUNDDOWN(a_9_m*(FLOOR(historie[[#This Row],[Oštěp]]*VLOOKUP(historie[[#This Row],[Veteran]],Veteran,10,FALSE),0.01)-b_9_m)^c_9_m,0))</f>
        <v>215</v>
      </c>
      <c r="AU276" s="121">
        <f>IF(OR(historie[[#This Row],[1500m]]*24*60*60&gt;b_10_m,historie[[#This Row],[1500m]]=""),0,ROUNDDOWN(a_10_m*(b_10_m-historie[[#This Row],[1500m]]*VLOOKUP(historie[[#This Row],[Veteran]],Veteran,11,FALSE)*24*60*60)^c_10_m,0))</f>
        <v>304</v>
      </c>
      <c r="AV276" s="80">
        <f t="shared" si="4"/>
        <v>1979</v>
      </c>
      <c r="AW276" s="121">
        <f t="array" ref="AW276">MAX(IF(historie[[Jméno a příjmení]:[Jméno a příjmení]]=A276,historie[[100m_body_v]:[100m_body_v]]))
+MAX(IF(historie[[Jméno a příjmení]:[Jméno a příjmení]]=A276,historie[[dálka_body_v]:[dálka_body_v]]))
+MAX(IF(historie[[Jméno a příjmení]:[Jméno a příjmení]]=A276,historie[[koule_body_v]:[koule_body_v]]))
+MAX(IF(historie[[Jméno a příjmení]:[Jméno a příjmení]]=A276,historie[[výška_body_v]:[výška_body_v]]))
+MAX(IF(historie[[Jméno a příjmení]:[Jméno a příjmení]]=A276,historie[[400m_body_v]:[400m_body_v]]))
+MAX(IF(historie[[Jméno a příjmení]:[Jméno a příjmení]]=A276,historie[[překážky_body_v]:[překážky_body_v]]))
+MAX(IF(historie[[Jméno a příjmení]:[Jméno a příjmení]]=A276,historie[[disk_body_v]:[disk_body_v]]))
+MAX(IF(historie[[Jméno a příjmení]:[Jméno a příjmení]]=A276,historie[[tyčka_body_v]:[tyčka_body_v]]))
+MAX(IF(historie[[Jméno a příjmení]:[Jméno a příjmení]]=A276,historie[[oštěp_body_v]:[oštěp_body_v]]))
+MAX(IF(historie[[Jméno a příjmení]:[Jméno a příjmení]]=A276,historie[[1500m_body_v]:[1500m_body_v]]))</f>
        <v>2081</v>
      </c>
    </row>
    <row r="277" spans="1:49" x14ac:dyDescent="0.2">
      <c r="A277" s="122" t="s">
        <v>206</v>
      </c>
      <c r="B277" s="122">
        <v>1983</v>
      </c>
      <c r="C277" s="118">
        <v>14.7</v>
      </c>
      <c r="D277" s="119">
        <v>192</v>
      </c>
      <c r="E277" s="115">
        <v>400</v>
      </c>
      <c r="F277" s="119">
        <v>206</v>
      </c>
      <c r="G277" s="118">
        <v>7.51</v>
      </c>
      <c r="H277" s="119">
        <v>337</v>
      </c>
      <c r="I277" s="115">
        <v>125</v>
      </c>
      <c r="J277" s="119">
        <v>218</v>
      </c>
      <c r="K277" s="118">
        <v>70.8</v>
      </c>
      <c r="L277" s="119">
        <v>119</v>
      </c>
      <c r="M277" s="118"/>
      <c r="N277" s="119">
        <v>0</v>
      </c>
      <c r="O277" s="118">
        <v>16.5</v>
      </c>
      <c r="P277" s="119">
        <v>207</v>
      </c>
      <c r="Q277" s="115">
        <v>170</v>
      </c>
      <c r="R277" s="119">
        <v>86</v>
      </c>
      <c r="S277" s="118">
        <v>20.82</v>
      </c>
      <c r="T277" s="119">
        <v>172</v>
      </c>
      <c r="U277" s="120">
        <v>4.3287037037037035E-3</v>
      </c>
      <c r="V277" s="119">
        <v>210</v>
      </c>
      <c r="W277" s="119">
        <v>1747</v>
      </c>
      <c r="X277" s="83">
        <v>2017</v>
      </c>
      <c r="Y277" s="80">
        <f>IF(historie[[#This Row],[Ročník]]&lt;&gt;0,historie[[#This Row],[Rok]]-historie[[#This Row],[Ročník]],"")</f>
        <v>34</v>
      </c>
      <c r="Z277" s="80">
        <f>IF(AND(historie[[#This Row],[Ročník]]&lt;&gt;"",FLOOR(historie[[#This Row],[Rok]]-historie[[#This Row],[Ročník]],5)&gt;=35),FLOOR(historie[[#This Row],[Rok]]-historie[[#This Row],[Ročník]],5),0)</f>
        <v>0</v>
      </c>
      <c r="AA277" s="121">
        <f>IF(OR(historie[[#This Row],[100m]]&gt;b_1_m-k_1_m*měření,historie[[#This Row],[100m]]=""),0,ROUNDDOWN(a_1_m*(b_1_m-k_1_m*měření-historie[[#This Row],[100m]])^c_1_m,0))</f>
        <v>192</v>
      </c>
      <c r="AB277" s="121">
        <f>IF(OR(historie[[#This Row],[Dálka]]&lt;b_2_m,historie[[#This Row],[Dálka]]=""),0,ROUNDDOWN(a_2_m*(historie[[#This Row],[Dálka]]-b_2_m)^c_2_m,0))</f>
        <v>206</v>
      </c>
      <c r="AC277" s="121">
        <f>IF(OR(historie[[#This Row],[Koule]]&lt;b_3_m,historie[[#This Row],[Koule]]=""),0,ROUNDDOWN(a_3_m*(historie[[#This Row],[Koule]]-b_3_m)^c_3_m,0))</f>
        <v>337</v>
      </c>
      <c r="AD277" s="121">
        <f>IF(OR(historie[[#This Row],[Výška]]&lt;b_4_m,historie[[#This Row],[Výška]]=""),0,ROUNDDOWN(a_4_m*(historie[[#This Row],[Výška]]-b_4_m)^c_4_m,0))</f>
        <v>218</v>
      </c>
      <c r="AE277" s="121">
        <f>IF(OR(historie[[#This Row],[400m]]&gt;b_5_m-k_5_m*měření,historie[[#This Row],[400m]]=""),0,ROUNDDOWN(a_5_m*(b_5_m-k_5_m*měření-historie[[#This Row],[400m]])^c_5_m,0))</f>
        <v>119</v>
      </c>
      <c r="AF277" s="121">
        <f>IF(OR(historie[[#This Row],[Překážky]]&gt;b_6_m-k_6_m*měření,historie[[#This Row],[Překážky]]=""),0,ROUNDDOWN(a_6_m*(b_6_m-k_6_m*měření-historie[[#This Row],[Překážky]])^c_6_m,0))</f>
        <v>0</v>
      </c>
      <c r="AG277" s="121">
        <f>IF(OR(historie[[#This Row],[Disk]]&lt;b_7_m,historie[[#This Row],[Disk]]=""),0,ROUNDDOWN(a_7_m*(historie[[#This Row],[Disk]]-b_7_m)^c_7_m,0))</f>
        <v>207</v>
      </c>
      <c r="AH277" s="121">
        <f>IF(OR(historie[[#This Row],[Tyčka]]&lt;b_8_m,historie[[#This Row],[Tyčka]]=""),0,ROUNDDOWN(a_8_m*(historie[[#This Row],[Tyčka]]-b_8_m)^c_8_m,0))</f>
        <v>86</v>
      </c>
      <c r="AI277" s="121">
        <f>IF(OR(historie[[#This Row],[Oštěp]]&lt;b_9_m,historie[[#This Row],[Oštěp]]=""),0,ROUNDDOWN(a_9_m*(historie[[#This Row],[Oštěp]]-b_9_m)^c_9_m,0))</f>
        <v>172</v>
      </c>
      <c r="AJ277" s="121">
        <f>IF(OR(historie[[#This Row],[1500m]]*24*60*60&gt;b_10_m,historie[[#This Row],[1500m]]=""),0,ROUNDDOWN(a_10_m*(b_10_m-historie[[#This Row],[1500m]]*24*60*60)^c_10_m,0))</f>
        <v>210</v>
      </c>
      <c r="AK27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1747</v>
      </c>
      <c r="AL277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192</v>
      </c>
      <c r="AM277" s="121">
        <f>IF(OR(historie[[#This Row],[Dálka]]&lt;b_2_m,historie[[#This Row],[Dálka]]=""),0,ROUNDDOWN(a_2_m*(ROUND(historie[[#This Row],[Dálka]]*VLOOKUP(historie[[#This Row],[Veteran]],Veteran,3,FALSE),0)-b_2_m)^c_2_m,0))</f>
        <v>206</v>
      </c>
      <c r="AN277" s="121">
        <f>IF(OR(historie[[#This Row],[Koule]]&lt;b_3_m,historie[[#This Row],[Koule]]=""),0,ROUNDDOWN(a_3_m*(FLOOR(historie[[#This Row],[Koule]]*VLOOKUP(historie[[#This Row],[Veteran]],Veteran,4,FALSE),0.01)-b_3_m)^c_3_m,0))</f>
        <v>337</v>
      </c>
      <c r="AO277" s="12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277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119</v>
      </c>
      <c r="AQ277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77" s="121">
        <f>IF(OR(historie[[#This Row],[Disk]]&lt;b_7_m,historie[[#This Row],[Disk]]=""),0,ROUNDDOWN(a_7_m*(FLOOR(historie[[#This Row],[Disk]]*VLOOKUP(historie[[#This Row],[Veteran]],Veteran,8,FALSE),0.01)-b_7_m)^c_7_m,0))</f>
        <v>207</v>
      </c>
      <c r="AS277" s="121">
        <f>IF(OR(historie[[#This Row],[Tyčka]]&lt;b_8_m,historie[[#This Row],[Tyčka]]=""),0,ROUNDDOWN(a_8_m*(ROUND(historie[[#This Row],[Tyčka]]*VLOOKUP(historie[[#This Row],[Veteran]],Veteran,9,FALSE),0)-b_8_m)^c_8_m,0))</f>
        <v>86</v>
      </c>
      <c r="AT277" s="121">
        <f>IF(OR(historie[[#This Row],[Oštěp]]&lt;b_9_m,historie[[#This Row],[Oštěp]]=""),0,ROUNDDOWN(a_9_m*(FLOOR(historie[[#This Row],[Oštěp]]*VLOOKUP(historie[[#This Row],[Veteran]],Veteran,10,FALSE),0.01)-b_9_m)^c_9_m,0))</f>
        <v>172</v>
      </c>
      <c r="AU277" s="121">
        <f>IF(OR(historie[[#This Row],[1500m]]*24*60*60&gt;b_10_m,historie[[#This Row],[1500m]]=""),0,ROUNDDOWN(a_10_m*(b_10_m-historie[[#This Row],[1500m]]*VLOOKUP(historie[[#This Row],[Veteran]],Veteran,11,FALSE)*24*60*60)^c_10_m,0))</f>
        <v>210</v>
      </c>
      <c r="AV277" s="80">
        <f t="shared" si="4"/>
        <v>1747</v>
      </c>
      <c r="AW277" s="121">
        <f t="array" ref="AW277">MAX(IF(historie[[Jméno a příjmení]:[Jméno a příjmení]]=A277,historie[[100m_body_v]:[100m_body_v]]))
+MAX(IF(historie[[Jméno a příjmení]:[Jméno a příjmení]]=A277,historie[[dálka_body_v]:[dálka_body_v]]))
+MAX(IF(historie[[Jméno a příjmení]:[Jméno a příjmení]]=A277,historie[[koule_body_v]:[koule_body_v]]))
+MAX(IF(historie[[Jméno a příjmení]:[Jméno a příjmení]]=A277,historie[[výška_body_v]:[výška_body_v]]))
+MAX(IF(historie[[Jméno a příjmení]:[Jméno a příjmení]]=A277,historie[[400m_body_v]:[400m_body_v]]))
+MAX(IF(historie[[Jméno a příjmení]:[Jméno a příjmení]]=A277,historie[[překážky_body_v]:[překážky_body_v]]))
+MAX(IF(historie[[Jméno a příjmení]:[Jméno a příjmení]]=A277,historie[[disk_body_v]:[disk_body_v]]))
+MAX(IF(historie[[Jméno a příjmení]:[Jméno a příjmení]]=A277,historie[[tyčka_body_v]:[tyčka_body_v]]))
+MAX(IF(historie[[Jméno a příjmení]:[Jméno a příjmení]]=A277,historie[[oštěp_body_v]:[oštěp_body_v]]))
+MAX(IF(historie[[Jméno a příjmení]:[Jméno a příjmení]]=A277,historie[[1500m_body_v]:[1500m_body_v]]))</f>
        <v>2081</v>
      </c>
    </row>
    <row r="278" spans="1:49" x14ac:dyDescent="0.2">
      <c r="A278" s="122" t="s">
        <v>206</v>
      </c>
      <c r="B278" s="122">
        <v>1983</v>
      </c>
      <c r="C278" s="118">
        <v>14.78</v>
      </c>
      <c r="D278" s="119">
        <v>183</v>
      </c>
      <c r="E278" s="115">
        <v>366</v>
      </c>
      <c r="F278" s="119">
        <v>153</v>
      </c>
      <c r="G278" s="118">
        <v>7.57</v>
      </c>
      <c r="H278" s="119">
        <v>341</v>
      </c>
      <c r="I278" s="115">
        <v>120</v>
      </c>
      <c r="J278" s="119">
        <v>188</v>
      </c>
      <c r="K278" s="118">
        <v>71.53</v>
      </c>
      <c r="L278" s="119">
        <v>105</v>
      </c>
      <c r="M278" s="118"/>
      <c r="N278" s="119">
        <v>0</v>
      </c>
      <c r="O278" s="118">
        <v>15.25</v>
      </c>
      <c r="P278" s="119">
        <v>185</v>
      </c>
      <c r="Q278" s="115">
        <v>180</v>
      </c>
      <c r="R278" s="119">
        <v>103</v>
      </c>
      <c r="S278" s="118">
        <v>21.78</v>
      </c>
      <c r="T278" s="119">
        <v>185</v>
      </c>
      <c r="U278" s="120">
        <v>4.1795138888888897E-3</v>
      </c>
      <c r="V278" s="119">
        <v>260</v>
      </c>
      <c r="W278" s="119">
        <v>1703</v>
      </c>
      <c r="X278" s="83">
        <v>2020</v>
      </c>
      <c r="Y278" s="80">
        <f>IF(historie[[#This Row],[Ročník]]&lt;&gt;0,historie[[#This Row],[Rok]]-historie[[#This Row],[Ročník]],"")</f>
        <v>37</v>
      </c>
      <c r="Z278" s="80">
        <f>IF(AND(historie[[#This Row],[Ročník]]&lt;&gt;"",FLOOR(historie[[#This Row],[Rok]]-historie[[#This Row],[Ročník]],5)&gt;=35),FLOOR(historie[[#This Row],[Rok]]-historie[[#This Row],[Ročník]],5),0)</f>
        <v>35</v>
      </c>
      <c r="AA278" s="121">
        <f>IF(OR(historie[[#This Row],[100m]]&gt;b_1_m-k_1_m*měření,historie[[#This Row],[100m]]=""),0,ROUNDDOWN(a_1_m*(b_1_m-k_1_m*měření-historie[[#This Row],[100m]])^c_1_m,0))</f>
        <v>183</v>
      </c>
      <c r="AB278" s="121">
        <f>IF(OR(historie[[#This Row],[Dálka]]&lt;b_2_m,historie[[#This Row],[Dálka]]=""),0,ROUNDDOWN(a_2_m*(historie[[#This Row],[Dálka]]-b_2_m)^c_2_m,0))</f>
        <v>153</v>
      </c>
      <c r="AC278" s="121">
        <f>IF(OR(historie[[#This Row],[Koule]]&lt;b_3_m,historie[[#This Row],[Koule]]=""),0,ROUNDDOWN(a_3_m*(historie[[#This Row],[Koule]]-b_3_m)^c_3_m,0))</f>
        <v>341</v>
      </c>
      <c r="AD278" s="121">
        <f>IF(OR(historie[[#This Row],[Výška]]&lt;b_4_m,historie[[#This Row],[Výška]]=""),0,ROUNDDOWN(a_4_m*(historie[[#This Row],[Výška]]-b_4_m)^c_4_m,0))</f>
        <v>188</v>
      </c>
      <c r="AE278" s="121">
        <f>IF(OR(historie[[#This Row],[400m]]&gt;b_5_m-k_5_m*měření,historie[[#This Row],[400m]]=""),0,ROUNDDOWN(a_5_m*(b_5_m-k_5_m*měření-historie[[#This Row],[400m]])^c_5_m,0))</f>
        <v>105</v>
      </c>
      <c r="AF278" s="121">
        <f>IF(OR(historie[[#This Row],[Překážky]]&gt;b_6_m-k_6_m*měření,historie[[#This Row],[Překážky]]=""),0,ROUNDDOWN(a_6_m*(b_6_m-k_6_m*měření-historie[[#This Row],[Překážky]])^c_6_m,0))</f>
        <v>0</v>
      </c>
      <c r="AG278" s="121">
        <f>IF(OR(historie[[#This Row],[Disk]]&lt;b_7_m,historie[[#This Row],[Disk]]=""),0,ROUNDDOWN(a_7_m*(historie[[#This Row],[Disk]]-b_7_m)^c_7_m,0))</f>
        <v>185</v>
      </c>
      <c r="AH278" s="121">
        <f>IF(OR(historie[[#This Row],[Tyčka]]&lt;b_8_m,historie[[#This Row],[Tyčka]]=""),0,ROUNDDOWN(a_8_m*(historie[[#This Row],[Tyčka]]-b_8_m)^c_8_m,0))</f>
        <v>103</v>
      </c>
      <c r="AI278" s="121">
        <f>IF(OR(historie[[#This Row],[Oštěp]]&lt;b_9_m,historie[[#This Row],[Oštěp]]=""),0,ROUNDDOWN(a_9_m*(historie[[#This Row],[Oštěp]]-b_9_m)^c_9_m,0))</f>
        <v>185</v>
      </c>
      <c r="AJ278" s="121">
        <f>IF(OR(historie[[#This Row],[1500m]]*24*60*60&gt;b_10_m,historie[[#This Row],[1500m]]=""),0,ROUNDDOWN(a_10_m*(b_10_m-historie[[#This Row],[1500m]]*24*60*60)^c_10_m,0))</f>
        <v>260</v>
      </c>
      <c r="AK27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1703</v>
      </c>
      <c r="AL278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205</v>
      </c>
      <c r="AM278" s="121">
        <f>IF(OR(historie[[#This Row],[Dálka]]&lt;b_2_m,historie[[#This Row],[Dálka]]=""),0,ROUNDDOWN(a_2_m*(ROUND(historie[[#This Row],[Dálka]]*VLOOKUP(historie[[#This Row],[Veteran]],Veteran,3,FALSE),0)-b_2_m)^c_2_m,0))</f>
        <v>171</v>
      </c>
      <c r="AN278" s="121">
        <f>IF(OR(historie[[#This Row],[Koule]]&lt;b_3_m,historie[[#This Row],[Koule]]=""),0,ROUNDDOWN(a_3_m*(FLOOR(historie[[#This Row],[Koule]]*VLOOKUP(historie[[#This Row],[Veteran]],Veteran,4,FALSE),0.01)-b_3_m)^c_3_m,0))</f>
        <v>357</v>
      </c>
      <c r="AO278" s="121">
        <f>IF(OR(historie[[#This Row],[Výška]]&lt;b_4_m,historie[[#This Row],[Výška]]=""),0,ROUNDDOWN(a_4_m*(ROUND(historie[[#This Row],[Výška]]*VLOOKUP(historie[[#This Row],[Veteran]],Veteran,5,FALSE),0)-b_4_m)^c_4_m,0))</f>
        <v>206</v>
      </c>
      <c r="AP278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155</v>
      </c>
      <c r="AQ278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78" s="121">
        <f>IF(OR(historie[[#This Row],[Disk]]&lt;b_7_m,historie[[#This Row],[Disk]]=""),0,ROUNDDOWN(a_7_m*(FLOOR(historie[[#This Row],[Disk]]*VLOOKUP(historie[[#This Row],[Veteran]],Veteran,8,FALSE),0.01)-b_7_m)^c_7_m,0))</f>
        <v>188</v>
      </c>
      <c r="AS278" s="121">
        <f>IF(OR(historie[[#This Row],[Tyčka]]&lt;b_8_m,historie[[#This Row],[Tyčka]]=""),0,ROUNDDOWN(a_8_m*(ROUND(historie[[#This Row],[Tyčka]]*VLOOKUP(historie[[#This Row],[Veteran]],Veteran,9,FALSE),0)-b_8_m)^c_8_m,0))</f>
        <v>109</v>
      </c>
      <c r="AT278" s="121">
        <f>IF(OR(historie[[#This Row],[Oštěp]]&lt;b_9_m,historie[[#This Row],[Oštěp]]=""),0,ROUNDDOWN(a_9_m*(FLOOR(historie[[#This Row],[Oštěp]]*VLOOKUP(historie[[#This Row],[Veteran]],Veteran,10,FALSE),0.01)-b_9_m)^c_9_m,0))</f>
        <v>189</v>
      </c>
      <c r="AU278" s="121">
        <f>IF(OR(historie[[#This Row],[1500m]]*24*60*60&gt;b_10_m,historie[[#This Row],[1500m]]=""),0,ROUNDDOWN(a_10_m*(b_10_m-historie[[#This Row],[1500m]]*VLOOKUP(historie[[#This Row],[Veteran]],Veteran,11,FALSE)*24*60*60)^c_10_m,0))</f>
        <v>272</v>
      </c>
      <c r="AV278" s="80">
        <f t="shared" si="4"/>
        <v>1852</v>
      </c>
      <c r="AW278" s="121" cm="1">
        <f t="array" ref="AW278">MAX(IF(historie[[Jméno a příjmení]:[Jméno a příjmení]]=A278,historie[[100m_body_v]:[100m_body_v]]))
+MAX(IF(historie[[Jméno a příjmení]:[Jméno a příjmení]]=A278,historie[[dálka_body_v]:[dálka_body_v]]))
+MAX(IF(historie[[Jméno a příjmení]:[Jméno a příjmení]]=A278,historie[[koule_body_v]:[koule_body_v]]))
+MAX(IF(historie[[Jméno a příjmení]:[Jméno a příjmení]]=A278,historie[[výška_body_v]:[výška_body_v]]))
+MAX(IF(historie[[Jméno a příjmení]:[Jméno a příjmení]]=A278,historie[[400m_body_v]:[400m_body_v]]))
+MAX(IF(historie[[Jméno a příjmení]:[Jméno a příjmení]]=A278,historie[[překážky_body_v]:[překážky_body_v]]))
+MAX(IF(historie[[Jméno a příjmení]:[Jméno a příjmení]]=A278,historie[[disk_body_v]:[disk_body_v]]))
+MAX(IF(historie[[Jméno a příjmení]:[Jméno a příjmení]]=A278,historie[[tyčka_body_v]:[tyčka_body_v]]))
+MAX(IF(historie[[Jméno a příjmení]:[Jméno a příjmení]]=A278,historie[[oštěp_body_v]:[oštěp_body_v]]))
+MAX(IF(historie[[Jméno a příjmení]:[Jméno a příjmení]]=A278,historie[[1500m_body_v]:[1500m_body_v]]))</f>
        <v>2081</v>
      </c>
    </row>
    <row r="279" spans="1:49" x14ac:dyDescent="0.2">
      <c r="A279" s="56" t="s">
        <v>165</v>
      </c>
      <c r="B279" s="56">
        <v>1973</v>
      </c>
      <c r="C279" s="57">
        <v>14.04</v>
      </c>
      <c r="D279" s="58">
        <v>274</v>
      </c>
      <c r="E279" s="59">
        <v>366</v>
      </c>
      <c r="F279" s="58">
        <v>153</v>
      </c>
      <c r="G279" s="57">
        <v>5.88</v>
      </c>
      <c r="H279" s="58">
        <v>242</v>
      </c>
      <c r="I279" s="59">
        <v>125</v>
      </c>
      <c r="J279" s="58">
        <v>218</v>
      </c>
      <c r="K279" s="57">
        <v>64.510000000000005</v>
      </c>
      <c r="L279" s="58">
        <v>269</v>
      </c>
      <c r="M279" s="57"/>
      <c r="N279" s="58">
        <v>0</v>
      </c>
      <c r="O279" s="57">
        <v>16.559999999999999</v>
      </c>
      <c r="P279" s="58">
        <v>208</v>
      </c>
      <c r="Q279" s="59"/>
      <c r="R279" s="58">
        <v>0</v>
      </c>
      <c r="S279" s="57">
        <v>20.25</v>
      </c>
      <c r="T279" s="58">
        <v>165</v>
      </c>
      <c r="U279" s="60">
        <v>3.5480324074074077E-3</v>
      </c>
      <c r="V279" s="58">
        <v>523</v>
      </c>
      <c r="W279" s="58">
        <v>2052</v>
      </c>
      <c r="X279" s="83">
        <v>2013</v>
      </c>
      <c r="Y279" s="77">
        <f>IF(historie[[#This Row],[Ročník]]&lt;&gt;0,historie[[#This Row],[Rok]]-historie[[#This Row],[Ročník]],"")</f>
        <v>40</v>
      </c>
      <c r="Z279" s="80">
        <f>IF(AND(historie[[#This Row],[Ročník]]&lt;&gt;"",FLOOR(historie[[#This Row],[Rok]]-historie[[#This Row],[Ročník]],5)&gt;=35),FLOOR(historie[[#This Row],[Rok]]-historie[[#This Row],[Ročník]],5),0)</f>
        <v>40</v>
      </c>
      <c r="AA279" s="61">
        <f>IF(OR(historie[[#This Row],[100m]]&gt;b_1_m-k_1_m*měření,historie[[#This Row],[100m]]=""),0,ROUNDDOWN(a_1_m*(b_1_m-k_1_m*měření-historie[[#This Row],[100m]])^c_1_m,0))</f>
        <v>274</v>
      </c>
      <c r="AB279" s="61">
        <f>IF(OR(historie[[#This Row],[Dálka]]&lt;b_2_m,historie[[#This Row],[Dálka]]=""),0,ROUNDDOWN(a_2_m*(historie[[#This Row],[Dálka]]-b_2_m)^c_2_m,0))</f>
        <v>153</v>
      </c>
      <c r="AC279" s="61">
        <f>IF(OR(historie[[#This Row],[Koule]]&lt;b_3_m,historie[[#This Row],[Koule]]=""),0,ROUNDDOWN(a_3_m*(historie[[#This Row],[Koule]]-b_3_m)^c_3_m,0))</f>
        <v>242</v>
      </c>
      <c r="AD279" s="61">
        <f>IF(OR(historie[[#This Row],[Výška]]&lt;b_4_m,historie[[#This Row],[Výška]]=""),0,ROUNDDOWN(a_4_m*(historie[[#This Row],[Výška]]-b_4_m)^c_4_m,0))</f>
        <v>218</v>
      </c>
      <c r="AE279" s="61">
        <f>IF(OR(historie[[#This Row],[400m]]&gt;b_5_m-k_5_m*měření,historie[[#This Row],[400m]]=""),0,ROUNDDOWN(a_5_m*(b_5_m-k_5_m*měření-historie[[#This Row],[400m]])^c_5_m,0))</f>
        <v>269</v>
      </c>
      <c r="AF279" s="61">
        <f>IF(OR(historie[[#This Row],[Překážky]]&gt;b_6_m-k_6_m*měření,historie[[#This Row],[Překážky]]=""),0,ROUNDDOWN(a_6_m*(b_6_m-k_6_m*měření-historie[[#This Row],[Překážky]])^c_6_m,0))</f>
        <v>0</v>
      </c>
      <c r="AG279" s="61">
        <f>IF(OR(historie[[#This Row],[Disk]]&lt;b_7_m,historie[[#This Row],[Disk]]=""),0,ROUNDDOWN(a_7_m*(historie[[#This Row],[Disk]]-b_7_m)^c_7_m,0))</f>
        <v>208</v>
      </c>
      <c r="AH279" s="61">
        <f>IF(OR(historie[[#This Row],[Tyčka]]&lt;b_8_m,historie[[#This Row],[Tyčka]]=""),0,ROUNDDOWN(a_8_m*(historie[[#This Row],[Tyčka]]-b_8_m)^c_8_m,0))</f>
        <v>0</v>
      </c>
      <c r="AI279" s="61">
        <f>IF(OR(historie[[#This Row],[Oštěp]]&lt;b_9_m,historie[[#This Row],[Oštěp]]=""),0,ROUNDDOWN(a_9_m*(historie[[#This Row],[Oštěp]]-b_9_m)^c_9_m,0))</f>
        <v>165</v>
      </c>
      <c r="AJ279" s="61">
        <f>IF(OR(historie[[#This Row],[1500m]]*24*60*60&gt;b_10_m,historie[[#This Row],[1500m]]=""),0,ROUNDDOWN(a_10_m*(b_10_m-historie[[#This Row],[1500m]]*24*60*60)^c_10_m,0))</f>
        <v>523</v>
      </c>
      <c r="AK27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2052</v>
      </c>
      <c r="AL27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357</v>
      </c>
      <c r="AM279" s="61">
        <f>IF(OR(historie[[#This Row],[Dálka]]&lt;b_2_m,historie[[#This Row],[Dálka]]=""),0,ROUNDDOWN(a_2_m*(ROUND(historie[[#This Row],[Dálka]]*VLOOKUP(historie[[#This Row],[Veteran]],Veteran,3,FALSE),0)-b_2_m)^c_2_m,0))</f>
        <v>204</v>
      </c>
      <c r="AN279" s="61">
        <f>IF(OR(historie[[#This Row],[Koule]]&lt;b_3_m,historie[[#This Row],[Koule]]=""),0,ROUNDDOWN(a_3_m*(FLOOR(historie[[#This Row],[Koule]]*VLOOKUP(historie[[#This Row],[Veteran]],Veteran,4,FALSE),0.01)-b_3_m)^c_3_m,0))</f>
        <v>280</v>
      </c>
      <c r="AO279" s="61">
        <f>IF(OR(historie[[#This Row],[Výška]]&lt;b_4_m,historie[[#This Row],[Výška]]=""),0,ROUNDDOWN(a_4_m*(ROUND(historie[[#This Row],[Výška]]*VLOOKUP(historie[[#This Row],[Veteran]],Veteran,5,FALSE),0)-b_4_m)^c_4_m,0))</f>
        <v>257</v>
      </c>
      <c r="AP27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397</v>
      </c>
      <c r="AQ27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79" s="61">
        <f>IF(OR(historie[[#This Row],[Disk]]&lt;b_7_m,historie[[#This Row],[Disk]]=""),0,ROUNDDOWN(a_7_m*(FLOOR(historie[[#This Row],[Disk]]*VLOOKUP(historie[[#This Row],[Veteran]],Veteran,8,FALSE),0.01)-b_7_m)^c_7_m,0))</f>
        <v>239</v>
      </c>
      <c r="AS27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79" s="61">
        <f>IF(OR(historie[[#This Row],[Oštěp]]&lt;b_9_m,historie[[#This Row],[Oštěp]]=""),0,ROUNDDOWN(a_9_m*(FLOOR(historie[[#This Row],[Oštěp]]*VLOOKUP(historie[[#This Row],[Veteran]],Veteran,10,FALSE),0.01)-b_9_m)^c_9_m,0))</f>
        <v>188</v>
      </c>
      <c r="AU279" s="61">
        <f>IF(OR(historie[[#This Row],[1500m]]*24*60*60&gt;b_10_m,historie[[#This Row],[1500m]]=""),0,ROUNDDOWN(a_10_m*(b_10_m-historie[[#This Row],[1500m]]*VLOOKUP(historie[[#This Row],[Veteran]],Veteran,11,FALSE)*24*60*60)^c_10_m,0))</f>
        <v>608</v>
      </c>
      <c r="AV279" s="80">
        <f t="shared" si="4"/>
        <v>2530</v>
      </c>
      <c r="AW279" s="62">
        <f t="array" ref="AW279">MAX(IF(historie[[Jméno a příjmení]:[Jméno a příjmení]]=A279,historie[[100m_body_v]:[100m_body_v]]))
+MAX(IF(historie[[Jméno a příjmení]:[Jméno a příjmení]]=A279,historie[[dálka_body_v]:[dálka_body_v]]))
+MAX(IF(historie[[Jméno a příjmení]:[Jméno a příjmení]]=A279,historie[[koule_body_v]:[koule_body_v]]))
+MAX(IF(historie[[Jméno a příjmení]:[Jméno a příjmení]]=A279,historie[[výška_body_v]:[výška_body_v]]))
+MAX(IF(historie[[Jméno a příjmení]:[Jméno a příjmení]]=A279,historie[[400m_body_v]:[400m_body_v]]))
+MAX(IF(historie[[Jméno a příjmení]:[Jméno a příjmení]]=A279,historie[[překážky_body_v]:[překážky_body_v]]))
+MAX(IF(historie[[Jméno a příjmení]:[Jméno a příjmení]]=A279,historie[[disk_body_v]:[disk_body_v]]))
+MAX(IF(historie[[Jméno a příjmení]:[Jméno a příjmení]]=A279,historie[[tyčka_body_v]:[tyčka_body_v]]))
+MAX(IF(historie[[Jméno a příjmení]:[Jméno a příjmení]]=A279,historie[[oštěp_body_v]:[oštěp_body_v]]))
+MAX(IF(historie[[Jméno a příjmení]:[Jméno a příjmení]]=A279,historie[[1500m_body_v]:[1500m_body_v]]))</f>
        <v>2530</v>
      </c>
    </row>
    <row r="280" spans="1:49" x14ac:dyDescent="0.2">
      <c r="A280" s="56" t="s">
        <v>23</v>
      </c>
      <c r="B280" s="56">
        <v>1983</v>
      </c>
      <c r="C280" s="57">
        <v>14.38</v>
      </c>
      <c r="D280" s="58">
        <v>230</v>
      </c>
      <c r="E280" s="59">
        <v>428</v>
      </c>
      <c r="F280" s="58">
        <v>252</v>
      </c>
      <c r="G280" s="57">
        <v>7.83</v>
      </c>
      <c r="H280" s="58">
        <v>356</v>
      </c>
      <c r="I280" s="63">
        <v>150</v>
      </c>
      <c r="J280" s="58">
        <v>389</v>
      </c>
      <c r="K280" s="57">
        <v>64.72</v>
      </c>
      <c r="L280" s="58">
        <v>263</v>
      </c>
      <c r="M280" s="57">
        <v>25.03</v>
      </c>
      <c r="N280" s="58">
        <v>54</v>
      </c>
      <c r="O280" s="57">
        <v>18.920000000000002</v>
      </c>
      <c r="P280" s="58">
        <v>252</v>
      </c>
      <c r="Q280" s="63">
        <v>200</v>
      </c>
      <c r="R280" s="58">
        <v>140</v>
      </c>
      <c r="S280" s="57">
        <v>31.73</v>
      </c>
      <c r="T280" s="58">
        <v>324</v>
      </c>
      <c r="U280" s="60">
        <v>3.5185185185185185E-3</v>
      </c>
      <c r="V280" s="58">
        <v>537</v>
      </c>
      <c r="W280" s="58">
        <v>2797</v>
      </c>
      <c r="X280" s="83">
        <v>2007</v>
      </c>
      <c r="Y280" s="77">
        <f>IF(historie[[#This Row],[Ročník]]&lt;&gt;0,historie[[#This Row],[Rok]]-historie[[#This Row],[Ročník]],"")</f>
        <v>24</v>
      </c>
      <c r="Z280" s="80">
        <f>IF(AND(historie[[#This Row],[Ročník]]&lt;&gt;"",FLOOR(historie[[#This Row],[Rok]]-historie[[#This Row],[Ročník]],5)&gt;=35),FLOOR(historie[[#This Row],[Rok]]-historie[[#This Row],[Ročník]],5),0)</f>
        <v>0</v>
      </c>
      <c r="AA280" s="61">
        <f>IF(OR(historie[[#This Row],[100m]]&gt;b_1_m-k_1_m*měření,historie[[#This Row],[100m]]=""),0,ROUNDDOWN(a_1_m*(b_1_m-k_1_m*měření-historie[[#This Row],[100m]])^c_1_m,0))</f>
        <v>230</v>
      </c>
      <c r="AB280" s="61">
        <f>IF(OR(historie[[#This Row],[Dálka]]&lt;b_2_m,historie[[#This Row],[Dálka]]=""),0,ROUNDDOWN(a_2_m*(historie[[#This Row],[Dálka]]-b_2_m)^c_2_m,0))</f>
        <v>252</v>
      </c>
      <c r="AC280" s="61">
        <f>IF(OR(historie[[#This Row],[Koule]]&lt;b_3_m,historie[[#This Row],[Koule]]=""),0,ROUNDDOWN(a_3_m*(historie[[#This Row],[Koule]]-b_3_m)^c_3_m,0))</f>
        <v>356</v>
      </c>
      <c r="AD280" s="61">
        <f>IF(OR(historie[[#This Row],[Výška]]&lt;b_4_m,historie[[#This Row],[Výška]]=""),0,ROUNDDOWN(a_4_m*(historie[[#This Row],[Výška]]-b_4_m)^c_4_m,0))</f>
        <v>389</v>
      </c>
      <c r="AE280" s="61">
        <f>IF(OR(historie[[#This Row],[400m]]&gt;b_5_m-k_5_m*měření,historie[[#This Row],[400m]]=""),0,ROUNDDOWN(a_5_m*(b_5_m-k_5_m*měření-historie[[#This Row],[400m]])^c_5_m,0))</f>
        <v>263</v>
      </c>
      <c r="AF280" s="61">
        <f>IF(OR(historie[[#This Row],[Překážky]]&gt;b_6_m-k_6_m*měření,historie[[#This Row],[Překážky]]=""),0,ROUNDDOWN(a_6_m*(b_6_m-k_6_m*měření-historie[[#This Row],[Překážky]])^c_6_m,0))</f>
        <v>54</v>
      </c>
      <c r="AG280" s="61">
        <f>IF(OR(historie[[#This Row],[Disk]]&lt;b_7_m,historie[[#This Row],[Disk]]=""),0,ROUNDDOWN(a_7_m*(historie[[#This Row],[Disk]]-b_7_m)^c_7_m,0))</f>
        <v>252</v>
      </c>
      <c r="AH280" s="61">
        <f>IF(OR(historie[[#This Row],[Tyčka]]&lt;b_8_m,historie[[#This Row],[Tyčka]]=""),0,ROUNDDOWN(a_8_m*(historie[[#This Row],[Tyčka]]-b_8_m)^c_8_m,0))</f>
        <v>140</v>
      </c>
      <c r="AI280" s="61">
        <f>IF(OR(historie[[#This Row],[Oštěp]]&lt;b_9_m,historie[[#This Row],[Oštěp]]=""),0,ROUNDDOWN(a_9_m*(historie[[#This Row],[Oštěp]]-b_9_m)^c_9_m,0))</f>
        <v>324</v>
      </c>
      <c r="AJ280" s="61">
        <f>IF(OR(historie[[#This Row],[1500m]]*24*60*60&gt;b_10_m,historie[[#This Row],[1500m]]=""),0,ROUNDDOWN(a_10_m*(b_10_m-historie[[#This Row],[1500m]]*24*60*60)^c_10_m,0))</f>
        <v>537</v>
      </c>
      <c r="AK28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2797</v>
      </c>
      <c r="AL28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230</v>
      </c>
      <c r="AM280" s="61">
        <f>IF(OR(historie[[#This Row],[Dálka]]&lt;b_2_m,historie[[#This Row],[Dálka]]=""),0,ROUNDDOWN(a_2_m*(ROUND(historie[[#This Row],[Dálka]]*VLOOKUP(historie[[#This Row],[Veteran]],Veteran,3,FALSE),0)-b_2_m)^c_2_m,0))</f>
        <v>252</v>
      </c>
      <c r="AN280" s="61">
        <f>IF(OR(historie[[#This Row],[Koule]]&lt;b_3_m,historie[[#This Row],[Koule]]=""),0,ROUNDDOWN(a_3_m*(FLOOR(historie[[#This Row],[Koule]]*VLOOKUP(historie[[#This Row],[Veteran]],Veteran,4,FALSE),0.01)-b_3_m)^c_3_m,0))</f>
        <v>356</v>
      </c>
      <c r="AO280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28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263</v>
      </c>
      <c r="AQ28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54</v>
      </c>
      <c r="AR280" s="61">
        <f>IF(OR(historie[[#This Row],[Disk]]&lt;b_7_m,historie[[#This Row],[Disk]]=""),0,ROUNDDOWN(a_7_m*(FLOOR(historie[[#This Row],[Disk]]*VLOOKUP(historie[[#This Row],[Veteran]],Veteran,8,FALSE),0.01)-b_7_m)^c_7_m,0))</f>
        <v>252</v>
      </c>
      <c r="AS280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280" s="61">
        <f>IF(OR(historie[[#This Row],[Oštěp]]&lt;b_9_m,historie[[#This Row],[Oštěp]]=""),0,ROUNDDOWN(a_9_m*(FLOOR(historie[[#This Row],[Oštěp]]*VLOOKUP(historie[[#This Row],[Veteran]],Veteran,10,FALSE),0.01)-b_9_m)^c_9_m,0))</f>
        <v>324</v>
      </c>
      <c r="AU280" s="61">
        <f>IF(OR(historie[[#This Row],[1500m]]*24*60*60&gt;b_10_m,historie[[#This Row],[1500m]]=""),0,ROUNDDOWN(a_10_m*(b_10_m-historie[[#This Row],[1500m]]*VLOOKUP(historie[[#This Row],[Veteran]],Veteran,11,FALSE)*24*60*60)^c_10_m,0))</f>
        <v>537</v>
      </c>
      <c r="AV280" s="80">
        <f t="shared" si="4"/>
        <v>2797</v>
      </c>
      <c r="AW280" s="62">
        <f t="array" ref="AW280">MAX(IF(historie[[Jméno a příjmení]:[Jméno a příjmení]]=A280,historie[[100m_body_v]:[100m_body_v]]))
+MAX(IF(historie[[Jméno a příjmení]:[Jméno a příjmení]]=A280,historie[[dálka_body_v]:[dálka_body_v]]))
+MAX(IF(historie[[Jméno a příjmení]:[Jméno a příjmení]]=A280,historie[[koule_body_v]:[koule_body_v]]))
+MAX(IF(historie[[Jméno a příjmení]:[Jméno a příjmení]]=A280,historie[[výška_body_v]:[výška_body_v]]))
+MAX(IF(historie[[Jméno a příjmení]:[Jméno a příjmení]]=A280,historie[[400m_body_v]:[400m_body_v]]))
+MAX(IF(historie[[Jméno a příjmení]:[Jméno a příjmení]]=A280,historie[[překážky_body_v]:[překážky_body_v]]))
+MAX(IF(historie[[Jméno a příjmení]:[Jméno a příjmení]]=A280,historie[[disk_body_v]:[disk_body_v]]))
+MAX(IF(historie[[Jméno a příjmení]:[Jméno a příjmení]]=A280,historie[[tyčka_body_v]:[tyčka_body_v]]))
+MAX(IF(historie[[Jméno a příjmení]:[Jméno a příjmení]]=A280,historie[[oštěp_body_v]:[oštěp_body_v]]))
+MAX(IF(historie[[Jméno a příjmení]:[Jméno a příjmení]]=A280,historie[[1500m_body_v]:[1500m_body_v]]))</f>
        <v>2797</v>
      </c>
    </row>
    <row r="281" spans="1:49" x14ac:dyDescent="0.2">
      <c r="A281" s="56" t="s">
        <v>25</v>
      </c>
      <c r="B281" s="56">
        <v>1969</v>
      </c>
      <c r="C281" s="57">
        <v>13.84</v>
      </c>
      <c r="D281" s="58">
        <v>301</v>
      </c>
      <c r="E281" s="59">
        <v>475</v>
      </c>
      <c r="F281" s="58">
        <v>335</v>
      </c>
      <c r="G281" s="57">
        <v>8.52</v>
      </c>
      <c r="H281" s="58">
        <v>397</v>
      </c>
      <c r="I281" s="63">
        <v>145</v>
      </c>
      <c r="J281" s="58">
        <v>352</v>
      </c>
      <c r="K281" s="57">
        <v>69.31</v>
      </c>
      <c r="L281" s="58">
        <v>149</v>
      </c>
      <c r="M281" s="57"/>
      <c r="N281" s="58">
        <v>0</v>
      </c>
      <c r="O281" s="57">
        <v>22.16</v>
      </c>
      <c r="P281" s="58">
        <v>313</v>
      </c>
      <c r="Q281" s="63">
        <v>170</v>
      </c>
      <c r="R281" s="58">
        <v>86</v>
      </c>
      <c r="S281" s="57">
        <v>24.63</v>
      </c>
      <c r="T281" s="58">
        <v>224</v>
      </c>
      <c r="U281" s="60">
        <v>3.6805555555555554E-3</v>
      </c>
      <c r="V281" s="58">
        <v>461</v>
      </c>
      <c r="W281" s="58">
        <v>2618</v>
      </c>
      <c r="X281" s="83">
        <v>2007</v>
      </c>
      <c r="Y281" s="77">
        <f>IF(historie[[#This Row],[Ročník]]&lt;&gt;0,historie[[#This Row],[Rok]]-historie[[#This Row],[Ročník]],"")</f>
        <v>38</v>
      </c>
      <c r="Z281" s="80">
        <f>IF(AND(historie[[#This Row],[Ročník]]&lt;&gt;"",FLOOR(historie[[#This Row],[Rok]]-historie[[#This Row],[Ročník]],5)&gt;=35),FLOOR(historie[[#This Row],[Rok]]-historie[[#This Row],[Ročník]],5),0)</f>
        <v>35</v>
      </c>
      <c r="AA281" s="61">
        <f>IF(OR(historie[[#This Row],[100m]]&gt;b_1_m-k_1_m*měření,historie[[#This Row],[100m]]=""),0,ROUNDDOWN(a_1_m*(b_1_m-k_1_m*měření-historie[[#This Row],[100m]])^c_1_m,0))</f>
        <v>301</v>
      </c>
      <c r="AB281" s="61">
        <f>IF(OR(historie[[#This Row],[Dálka]]&lt;b_2_m,historie[[#This Row],[Dálka]]=""),0,ROUNDDOWN(a_2_m*(historie[[#This Row],[Dálka]]-b_2_m)^c_2_m,0))</f>
        <v>335</v>
      </c>
      <c r="AC281" s="61">
        <f>IF(OR(historie[[#This Row],[Koule]]&lt;b_3_m,historie[[#This Row],[Koule]]=""),0,ROUNDDOWN(a_3_m*(historie[[#This Row],[Koule]]-b_3_m)^c_3_m,0))</f>
        <v>397</v>
      </c>
      <c r="AD281" s="61">
        <f>IF(OR(historie[[#This Row],[Výška]]&lt;b_4_m,historie[[#This Row],[Výška]]=""),0,ROUNDDOWN(a_4_m*(historie[[#This Row],[Výška]]-b_4_m)^c_4_m,0))</f>
        <v>352</v>
      </c>
      <c r="AE281" s="61">
        <f>IF(OR(historie[[#This Row],[400m]]&gt;b_5_m-k_5_m*měření,historie[[#This Row],[400m]]=""),0,ROUNDDOWN(a_5_m*(b_5_m-k_5_m*měření-historie[[#This Row],[400m]])^c_5_m,0))</f>
        <v>149</v>
      </c>
      <c r="AF281" s="61">
        <f>IF(OR(historie[[#This Row],[Překážky]]&gt;b_6_m-k_6_m*měření,historie[[#This Row],[Překážky]]=""),0,ROUNDDOWN(a_6_m*(b_6_m-k_6_m*měření-historie[[#This Row],[Překážky]])^c_6_m,0))</f>
        <v>0</v>
      </c>
      <c r="AG281" s="61">
        <f>IF(OR(historie[[#This Row],[Disk]]&lt;b_7_m,historie[[#This Row],[Disk]]=""),0,ROUNDDOWN(a_7_m*(historie[[#This Row],[Disk]]-b_7_m)^c_7_m,0))</f>
        <v>313</v>
      </c>
      <c r="AH281" s="61">
        <f>IF(OR(historie[[#This Row],[Tyčka]]&lt;b_8_m,historie[[#This Row],[Tyčka]]=""),0,ROUNDDOWN(a_8_m*(historie[[#This Row],[Tyčka]]-b_8_m)^c_8_m,0))</f>
        <v>86</v>
      </c>
      <c r="AI281" s="61">
        <f>IF(OR(historie[[#This Row],[Oštěp]]&lt;b_9_m,historie[[#This Row],[Oštěp]]=""),0,ROUNDDOWN(a_9_m*(historie[[#This Row],[Oštěp]]-b_9_m)^c_9_m,0))</f>
        <v>224</v>
      </c>
      <c r="AJ281" s="61">
        <f>IF(OR(historie[[#This Row],[1500m]]*24*60*60&gt;b_10_m,historie[[#This Row],[1500m]]=""),0,ROUNDDOWN(a_10_m*(b_10_m-historie[[#This Row],[1500m]]*24*60*60)^c_10_m,0))</f>
        <v>461</v>
      </c>
      <c r="AK28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2618</v>
      </c>
      <c r="AL28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327</v>
      </c>
      <c r="AM281" s="61">
        <f>IF(OR(historie[[#This Row],[Dálka]]&lt;b_2_m,historie[[#This Row],[Dálka]]=""),0,ROUNDDOWN(a_2_m*(ROUND(historie[[#This Row],[Dálka]]*VLOOKUP(historie[[#This Row],[Veteran]],Veteran,3,FALSE),0)-b_2_m)^c_2_m,0))</f>
        <v>363</v>
      </c>
      <c r="AN281" s="61">
        <f>IF(OR(historie[[#This Row],[Koule]]&lt;b_3_m,historie[[#This Row],[Koule]]=""),0,ROUNDDOWN(a_3_m*(FLOOR(historie[[#This Row],[Koule]]*VLOOKUP(historie[[#This Row],[Veteran]],Veteran,4,FALSE),0.01)-b_3_m)^c_3_m,0))</f>
        <v>416</v>
      </c>
      <c r="AO281" s="61">
        <f>IF(OR(historie[[#This Row],[Výška]]&lt;b_4_m,historie[[#This Row],[Výška]]=""),0,ROUNDDOWN(a_4_m*(ROUND(historie[[#This Row],[Výška]]*VLOOKUP(historie[[#This Row],[Veteran]],Veteran,5,FALSE),0)-b_4_m)^c_4_m,0))</f>
        <v>381</v>
      </c>
      <c r="AP28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205</v>
      </c>
      <c r="AQ28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81" s="61">
        <f>IF(OR(historie[[#This Row],[Disk]]&lt;b_7_m,historie[[#This Row],[Disk]]=""),0,ROUNDDOWN(a_7_m*(FLOOR(historie[[#This Row],[Disk]]*VLOOKUP(historie[[#This Row],[Veteran]],Veteran,8,FALSE),0.01)-b_7_m)^c_7_m,0))</f>
        <v>319</v>
      </c>
      <c r="AS281" s="61">
        <f>IF(OR(historie[[#This Row],[Tyčka]]&lt;b_8_m,historie[[#This Row],[Tyčka]]=""),0,ROUNDDOWN(a_8_m*(ROUND(historie[[#This Row],[Tyčka]]*VLOOKUP(historie[[#This Row],[Veteran]],Veteran,9,FALSE),0)-b_8_m)^c_8_m,0))</f>
        <v>91</v>
      </c>
      <c r="AT281" s="61">
        <f>IF(OR(historie[[#This Row],[Oštěp]]&lt;b_9_m,historie[[#This Row],[Oštěp]]=""),0,ROUNDDOWN(a_9_m*(FLOOR(historie[[#This Row],[Oštěp]]*VLOOKUP(historie[[#This Row],[Veteran]],Veteran,10,FALSE),0.01)-b_9_m)^c_9_m,0))</f>
        <v>229</v>
      </c>
      <c r="AU281" s="61">
        <f>IF(OR(historie[[#This Row],[1500m]]*24*60*60&gt;b_10_m,historie[[#This Row],[1500m]]=""),0,ROUNDDOWN(a_10_m*(b_10_m-historie[[#This Row],[1500m]]*VLOOKUP(historie[[#This Row],[Veteran]],Veteran,11,FALSE)*24*60*60)^c_10_m,0))</f>
        <v>475</v>
      </c>
      <c r="AV281" s="80">
        <f t="shared" si="4"/>
        <v>2806</v>
      </c>
      <c r="AW281" s="62">
        <f t="array" ref="AW281">MAX(IF(historie[[Jméno a příjmení]:[Jméno a příjmení]]=A281,historie[[100m_body_v]:[100m_body_v]]))
+MAX(IF(historie[[Jméno a příjmení]:[Jméno a příjmení]]=A281,historie[[dálka_body_v]:[dálka_body_v]]))
+MAX(IF(historie[[Jméno a příjmení]:[Jméno a příjmení]]=A281,historie[[koule_body_v]:[koule_body_v]]))
+MAX(IF(historie[[Jméno a příjmení]:[Jméno a příjmení]]=A281,historie[[výška_body_v]:[výška_body_v]]))
+MAX(IF(historie[[Jméno a příjmení]:[Jméno a příjmení]]=A281,historie[[400m_body_v]:[400m_body_v]]))
+MAX(IF(historie[[Jméno a příjmení]:[Jméno a příjmení]]=A281,historie[[překážky_body_v]:[překážky_body_v]]))
+MAX(IF(historie[[Jméno a příjmení]:[Jméno a příjmení]]=A281,historie[[disk_body_v]:[disk_body_v]]))
+MAX(IF(historie[[Jméno a příjmení]:[Jméno a příjmení]]=A281,historie[[tyčka_body_v]:[tyčka_body_v]]))
+MAX(IF(historie[[Jméno a příjmení]:[Jméno a příjmení]]=A281,historie[[oštěp_body_v]:[oštěp_body_v]]))
+MAX(IF(historie[[Jméno a příjmení]:[Jméno a příjmení]]=A281,historie[[1500m_body_v]:[1500m_body_v]]))</f>
        <v>2806</v>
      </c>
    </row>
    <row r="282" spans="1:49" x14ac:dyDescent="0.2">
      <c r="A282" s="122" t="s">
        <v>205</v>
      </c>
      <c r="B282" s="122">
        <v>1974</v>
      </c>
      <c r="C282" s="118"/>
      <c r="D282" s="119">
        <v>0</v>
      </c>
      <c r="E282" s="115">
        <v>389</v>
      </c>
      <c r="F282" s="119">
        <v>188</v>
      </c>
      <c r="G282" s="118">
        <v>8.8699999999999992</v>
      </c>
      <c r="H282" s="119">
        <v>418</v>
      </c>
      <c r="I282" s="115">
        <v>145</v>
      </c>
      <c r="J282" s="119">
        <v>352</v>
      </c>
      <c r="K282" s="118"/>
      <c r="L282" s="119">
        <v>0</v>
      </c>
      <c r="M282" s="118"/>
      <c r="N282" s="119">
        <v>0</v>
      </c>
      <c r="O282" s="118">
        <v>21</v>
      </c>
      <c r="P282" s="119">
        <v>291</v>
      </c>
      <c r="Q282" s="115">
        <v>190</v>
      </c>
      <c r="R282" s="119">
        <v>121</v>
      </c>
      <c r="S282" s="118">
        <v>25.95</v>
      </c>
      <c r="T282" s="119">
        <v>243</v>
      </c>
      <c r="U282" s="120"/>
      <c r="V282" s="119">
        <v>0</v>
      </c>
      <c r="W282" s="119">
        <v>1881</v>
      </c>
      <c r="X282" s="83">
        <v>2017</v>
      </c>
      <c r="Y282" s="80">
        <f>IF(historie[[#This Row],[Ročník]]&lt;&gt;0,historie[[#This Row],[Rok]]-historie[[#This Row],[Ročník]],"")</f>
        <v>43</v>
      </c>
      <c r="Z282" s="80">
        <f>IF(AND(historie[[#This Row],[Ročník]]&lt;&gt;"",FLOOR(historie[[#This Row],[Rok]]-historie[[#This Row],[Ročník]],5)&gt;=35),FLOOR(historie[[#This Row],[Rok]]-historie[[#This Row],[Ročník]],5),0)</f>
        <v>40</v>
      </c>
      <c r="AA282" s="121">
        <f>IF(OR(historie[[#This Row],[100m]]&gt;b_1_m-k_1_m*měření,historie[[#This Row],[100m]]=""),0,ROUNDDOWN(a_1_m*(b_1_m-k_1_m*měření-historie[[#This Row],[100m]])^c_1_m,0))</f>
        <v>0</v>
      </c>
      <c r="AB282" s="121">
        <f>IF(OR(historie[[#This Row],[Dálka]]&lt;b_2_m,historie[[#This Row],[Dálka]]=""),0,ROUNDDOWN(a_2_m*(historie[[#This Row],[Dálka]]-b_2_m)^c_2_m,0))</f>
        <v>188</v>
      </c>
      <c r="AC282" s="121">
        <f>IF(OR(historie[[#This Row],[Koule]]&lt;b_3_m,historie[[#This Row],[Koule]]=""),0,ROUNDDOWN(a_3_m*(historie[[#This Row],[Koule]]-b_3_m)^c_3_m,0))</f>
        <v>418</v>
      </c>
      <c r="AD282" s="121">
        <f>IF(OR(historie[[#This Row],[Výška]]&lt;b_4_m,historie[[#This Row],[Výška]]=""),0,ROUNDDOWN(a_4_m*(historie[[#This Row],[Výška]]-b_4_m)^c_4_m,0))</f>
        <v>352</v>
      </c>
      <c r="AE282" s="121">
        <f>IF(OR(historie[[#This Row],[400m]]&gt;b_5_m-k_5_m*měření,historie[[#This Row],[400m]]=""),0,ROUNDDOWN(a_5_m*(b_5_m-k_5_m*měření-historie[[#This Row],[400m]])^c_5_m,0))</f>
        <v>0</v>
      </c>
      <c r="AF282" s="121">
        <f>IF(OR(historie[[#This Row],[Překážky]]&gt;b_6_m-k_6_m*měření,historie[[#This Row],[Překážky]]=""),0,ROUNDDOWN(a_6_m*(b_6_m-k_6_m*měření-historie[[#This Row],[Překážky]])^c_6_m,0))</f>
        <v>0</v>
      </c>
      <c r="AG282" s="121">
        <f>IF(OR(historie[[#This Row],[Disk]]&lt;b_7_m,historie[[#This Row],[Disk]]=""),0,ROUNDDOWN(a_7_m*(historie[[#This Row],[Disk]]-b_7_m)^c_7_m,0))</f>
        <v>291</v>
      </c>
      <c r="AH282" s="121">
        <f>IF(OR(historie[[#This Row],[Tyčka]]&lt;b_8_m,historie[[#This Row],[Tyčka]]=""),0,ROUNDDOWN(a_8_m*(historie[[#This Row],[Tyčka]]-b_8_m)^c_8_m,0))</f>
        <v>121</v>
      </c>
      <c r="AI282" s="121">
        <f>IF(OR(historie[[#This Row],[Oštěp]]&lt;b_9_m,historie[[#This Row],[Oštěp]]=""),0,ROUNDDOWN(a_9_m*(historie[[#This Row],[Oštěp]]-b_9_m)^c_9_m,0))</f>
        <v>243</v>
      </c>
      <c r="AJ282" s="121">
        <f>IF(OR(historie[[#This Row],[1500m]]*24*60*60&gt;b_10_m,historie[[#This Row],[1500m]]=""),0,ROUNDDOWN(a_10_m*(b_10_m-historie[[#This Row],[1500m]]*24*60*60)^c_10_m,0))</f>
        <v>0</v>
      </c>
      <c r="AK28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1613</v>
      </c>
      <c r="AL282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0</v>
      </c>
      <c r="AM282" s="121">
        <f>IF(OR(historie[[#This Row],[Dálka]]&lt;b_2_m,historie[[#This Row],[Dálka]]=""),0,ROUNDDOWN(a_2_m*(ROUND(historie[[#This Row],[Dálka]]*VLOOKUP(historie[[#This Row],[Veteran]],Veteran,3,FALSE),0)-b_2_m)^c_2_m,0))</f>
        <v>245</v>
      </c>
      <c r="AN282" s="121">
        <f>IF(OR(historie[[#This Row],[Koule]]&lt;b_3_m,historie[[#This Row],[Koule]]=""),0,ROUNDDOWN(a_3_m*(FLOOR(historie[[#This Row],[Koule]]*VLOOKUP(historie[[#This Row],[Veteran]],Veteran,4,FALSE),0.01)-b_3_m)^c_3_m,0))</f>
        <v>478</v>
      </c>
      <c r="AO282" s="121">
        <f>IF(OR(historie[[#This Row],[Výška]]&lt;b_4_m,historie[[#This Row],[Výška]]=""),0,ROUNDDOWN(a_4_m*(ROUND(historie[[#This Row],[Výška]]*VLOOKUP(historie[[#This Row],[Veteran]],Veteran,5,FALSE),0)-b_4_m)^c_4_m,0))</f>
        <v>404</v>
      </c>
      <c r="AP282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282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82" s="121">
        <f>IF(OR(historie[[#This Row],[Disk]]&lt;b_7_m,historie[[#This Row],[Disk]]=""),0,ROUNDDOWN(a_7_m*(FLOOR(historie[[#This Row],[Disk]]*VLOOKUP(historie[[#This Row],[Veteran]],Veteran,8,FALSE),0.01)-b_7_m)^c_7_m,0))</f>
        <v>331</v>
      </c>
      <c r="AS282" s="121">
        <f>IF(OR(historie[[#This Row],[Tyčka]]&lt;b_8_m,historie[[#This Row],[Tyčka]]=""),0,ROUNDDOWN(a_8_m*(ROUND(historie[[#This Row],[Tyčka]]*VLOOKUP(historie[[#This Row],[Veteran]],Veteran,9,FALSE),0)-b_8_m)^c_8_m,0))</f>
        <v>149</v>
      </c>
      <c r="AT282" s="121">
        <f>IF(OR(historie[[#This Row],[Oštěp]]&lt;b_9_m,historie[[#This Row],[Oštěp]]=""),0,ROUNDDOWN(a_9_m*(FLOOR(historie[[#This Row],[Oštěp]]*VLOOKUP(historie[[#This Row],[Veteran]],Veteran,10,FALSE),0.01)-b_9_m)^c_9_m,0))</f>
        <v>274</v>
      </c>
      <c r="AU282" s="12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82" s="80">
        <f t="shared" si="4"/>
        <v>1881</v>
      </c>
      <c r="AW282" s="121">
        <f t="array" ref="AW282">MAX(IF(historie[[Jméno a příjmení]:[Jméno a příjmení]]=A282,historie[[100m_body_v]:[100m_body_v]]))
+MAX(IF(historie[[Jméno a příjmení]:[Jméno a příjmení]]=A282,historie[[dálka_body_v]:[dálka_body_v]]))
+MAX(IF(historie[[Jméno a příjmení]:[Jméno a příjmení]]=A282,historie[[koule_body_v]:[koule_body_v]]))
+MAX(IF(historie[[Jméno a příjmení]:[Jméno a příjmení]]=A282,historie[[výška_body_v]:[výška_body_v]]))
+MAX(IF(historie[[Jméno a příjmení]:[Jméno a příjmení]]=A282,historie[[400m_body_v]:[400m_body_v]]))
+MAX(IF(historie[[Jméno a příjmení]:[Jméno a příjmení]]=A282,historie[[překážky_body_v]:[překážky_body_v]]))
+MAX(IF(historie[[Jméno a příjmení]:[Jméno a příjmení]]=A282,historie[[disk_body_v]:[disk_body_v]]))
+MAX(IF(historie[[Jméno a příjmení]:[Jméno a příjmení]]=A282,historie[[tyčka_body_v]:[tyčka_body_v]]))
+MAX(IF(historie[[Jméno a příjmení]:[Jméno a příjmení]]=A282,historie[[oštěp_body_v]:[oštěp_body_v]]))
+MAX(IF(historie[[Jméno a příjmení]:[Jméno a příjmení]]=A282,historie[[1500m_body_v]:[1500m_body_v]]))</f>
        <v>1881</v>
      </c>
    </row>
    <row r="283" spans="1:49" x14ac:dyDescent="0.2">
      <c r="A283" s="56" t="s">
        <v>32</v>
      </c>
      <c r="B283" s="56">
        <v>1977</v>
      </c>
      <c r="C283" s="57">
        <v>13.75</v>
      </c>
      <c r="D283" s="58">
        <v>314</v>
      </c>
      <c r="E283" s="59">
        <v>463</v>
      </c>
      <c r="F283" s="58">
        <v>313</v>
      </c>
      <c r="G283" s="57">
        <v>8.3699999999999992</v>
      </c>
      <c r="H283" s="58">
        <v>388</v>
      </c>
      <c r="I283" s="63">
        <v>140</v>
      </c>
      <c r="J283" s="58">
        <v>317</v>
      </c>
      <c r="K283" s="57"/>
      <c r="L283" s="58">
        <v>0</v>
      </c>
      <c r="M283" s="57">
        <v>24.03</v>
      </c>
      <c r="N283" s="58">
        <v>91</v>
      </c>
      <c r="O283" s="57">
        <v>21.53</v>
      </c>
      <c r="P283" s="58">
        <v>301</v>
      </c>
      <c r="Q283" s="63">
        <v>150</v>
      </c>
      <c r="R283" s="58">
        <v>54</v>
      </c>
      <c r="S283" s="57">
        <v>29.83</v>
      </c>
      <c r="T283" s="58">
        <v>297</v>
      </c>
      <c r="U283" s="60"/>
      <c r="V283" s="58">
        <v>0</v>
      </c>
      <c r="W283" s="58">
        <v>2075</v>
      </c>
      <c r="X283" s="83">
        <v>2007</v>
      </c>
      <c r="Y283" s="77">
        <f>IF(historie[[#This Row],[Ročník]]&lt;&gt;0,historie[[#This Row],[Rok]]-historie[[#This Row],[Ročník]],"")</f>
        <v>30</v>
      </c>
      <c r="Z283" s="80">
        <f>IF(AND(historie[[#This Row],[Ročník]]&lt;&gt;"",FLOOR(historie[[#This Row],[Rok]]-historie[[#This Row],[Ročník]],5)&gt;=35),FLOOR(historie[[#This Row],[Rok]]-historie[[#This Row],[Ročník]],5),0)</f>
        <v>0</v>
      </c>
      <c r="AA283" s="61">
        <f>IF(OR(historie[[#This Row],[100m]]&gt;b_1_m-k_1_m*měření,historie[[#This Row],[100m]]=""),0,ROUNDDOWN(a_1_m*(b_1_m-k_1_m*měření-historie[[#This Row],[100m]])^c_1_m,0))</f>
        <v>314</v>
      </c>
      <c r="AB283" s="61">
        <f>IF(OR(historie[[#This Row],[Dálka]]&lt;b_2_m,historie[[#This Row],[Dálka]]=""),0,ROUNDDOWN(a_2_m*(historie[[#This Row],[Dálka]]-b_2_m)^c_2_m,0))</f>
        <v>313</v>
      </c>
      <c r="AC283" s="61">
        <f>IF(OR(historie[[#This Row],[Koule]]&lt;b_3_m,historie[[#This Row],[Koule]]=""),0,ROUNDDOWN(a_3_m*(historie[[#This Row],[Koule]]-b_3_m)^c_3_m,0))</f>
        <v>388</v>
      </c>
      <c r="AD283" s="61">
        <f>IF(OR(historie[[#This Row],[Výška]]&lt;b_4_m,historie[[#This Row],[Výška]]=""),0,ROUNDDOWN(a_4_m*(historie[[#This Row],[Výška]]-b_4_m)^c_4_m,0))</f>
        <v>317</v>
      </c>
      <c r="AE283" s="61">
        <f>IF(OR(historie[[#This Row],[400m]]&gt;b_5_m-k_5_m*měření,historie[[#This Row],[400m]]=""),0,ROUNDDOWN(a_5_m*(b_5_m-k_5_m*měření-historie[[#This Row],[400m]])^c_5_m,0))</f>
        <v>0</v>
      </c>
      <c r="AF283" s="61">
        <f>IF(OR(historie[[#This Row],[Překážky]]&gt;b_6_m-k_6_m*měření,historie[[#This Row],[Překážky]]=""),0,ROUNDDOWN(a_6_m*(b_6_m-k_6_m*měření-historie[[#This Row],[Překážky]])^c_6_m,0))</f>
        <v>91</v>
      </c>
      <c r="AG283" s="61">
        <f>IF(OR(historie[[#This Row],[Disk]]&lt;b_7_m,historie[[#This Row],[Disk]]=""),0,ROUNDDOWN(a_7_m*(historie[[#This Row],[Disk]]-b_7_m)^c_7_m,0))</f>
        <v>301</v>
      </c>
      <c r="AH283" s="61">
        <f>IF(OR(historie[[#This Row],[Tyčka]]&lt;b_8_m,historie[[#This Row],[Tyčka]]=""),0,ROUNDDOWN(a_8_m*(historie[[#This Row],[Tyčka]]-b_8_m)^c_8_m,0))</f>
        <v>54</v>
      </c>
      <c r="AI283" s="61">
        <f>IF(OR(historie[[#This Row],[Oštěp]]&lt;b_9_m,historie[[#This Row],[Oštěp]]=""),0,ROUNDDOWN(a_9_m*(historie[[#This Row],[Oštěp]]-b_9_m)^c_9_m,0))</f>
        <v>297</v>
      </c>
      <c r="AJ283" s="61">
        <f>IF(OR(historie[[#This Row],[1500m]]*24*60*60&gt;b_10_m,historie[[#This Row],[1500m]]=""),0,ROUNDDOWN(a_10_m*(b_10_m-historie[[#This Row],[1500m]]*24*60*60)^c_10_m,0))</f>
        <v>0</v>
      </c>
      <c r="AK28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2075</v>
      </c>
      <c r="AL28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314</v>
      </c>
      <c r="AM283" s="61">
        <f>IF(OR(historie[[#This Row],[Dálka]]&lt;b_2_m,historie[[#This Row],[Dálka]]=""),0,ROUNDDOWN(a_2_m*(ROUND(historie[[#This Row],[Dálka]]*VLOOKUP(historie[[#This Row],[Veteran]],Veteran,3,FALSE),0)-b_2_m)^c_2_m,0))</f>
        <v>313</v>
      </c>
      <c r="AN283" s="61">
        <f>IF(OR(historie[[#This Row],[Koule]]&lt;b_3_m,historie[[#This Row],[Koule]]=""),0,ROUNDDOWN(a_3_m*(FLOOR(historie[[#This Row],[Koule]]*VLOOKUP(historie[[#This Row],[Veteran]],Veteran,4,FALSE),0.01)-b_3_m)^c_3_m,0))</f>
        <v>388</v>
      </c>
      <c r="AO283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28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28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91</v>
      </c>
      <c r="AR283" s="61">
        <f>IF(OR(historie[[#This Row],[Disk]]&lt;b_7_m,historie[[#This Row],[Disk]]=""),0,ROUNDDOWN(a_7_m*(FLOOR(historie[[#This Row],[Disk]]*VLOOKUP(historie[[#This Row],[Veteran]],Veteran,8,FALSE),0.01)-b_7_m)^c_7_m,0))</f>
        <v>301</v>
      </c>
      <c r="AS283" s="61">
        <f>IF(OR(historie[[#This Row],[Tyčka]]&lt;b_8_m,historie[[#This Row],[Tyčka]]=""),0,ROUNDDOWN(a_8_m*(ROUND(historie[[#This Row],[Tyčka]]*VLOOKUP(historie[[#This Row],[Veteran]],Veteran,9,FALSE),0)-b_8_m)^c_8_m,0))</f>
        <v>54</v>
      </c>
      <c r="AT283" s="61">
        <f>IF(OR(historie[[#This Row],[Oštěp]]&lt;b_9_m,historie[[#This Row],[Oštěp]]=""),0,ROUNDDOWN(a_9_m*(FLOOR(historie[[#This Row],[Oštěp]]*VLOOKUP(historie[[#This Row],[Veteran]],Veteran,10,FALSE),0.01)-b_9_m)^c_9_m,0))</f>
        <v>297</v>
      </c>
      <c r="AU283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83" s="80">
        <f t="shared" si="4"/>
        <v>2075</v>
      </c>
      <c r="AW283" s="62">
        <f t="array" ref="AW283">MAX(IF(historie[[Jméno a příjmení]:[Jméno a příjmení]]=A283,historie[[100m_body_v]:[100m_body_v]]))
+MAX(IF(historie[[Jméno a příjmení]:[Jméno a příjmení]]=A283,historie[[dálka_body_v]:[dálka_body_v]]))
+MAX(IF(historie[[Jméno a příjmení]:[Jméno a příjmení]]=A283,historie[[koule_body_v]:[koule_body_v]]))
+MAX(IF(historie[[Jméno a příjmení]:[Jméno a příjmení]]=A283,historie[[výška_body_v]:[výška_body_v]]))
+MAX(IF(historie[[Jméno a příjmení]:[Jméno a příjmení]]=A283,historie[[400m_body_v]:[400m_body_v]]))
+MAX(IF(historie[[Jméno a příjmení]:[Jméno a příjmení]]=A283,historie[[překážky_body_v]:[překážky_body_v]]))
+MAX(IF(historie[[Jméno a příjmení]:[Jméno a příjmení]]=A283,historie[[disk_body_v]:[disk_body_v]]))
+MAX(IF(historie[[Jméno a příjmení]:[Jméno a příjmení]]=A283,historie[[tyčka_body_v]:[tyčka_body_v]]))
+MAX(IF(historie[[Jméno a příjmení]:[Jméno a příjmení]]=A283,historie[[oštěp_body_v]:[oštěp_body_v]]))
+MAX(IF(historie[[Jméno a příjmení]:[Jméno a příjmení]]=A283,historie[[1500m_body_v]:[1500m_body_v]]))</f>
        <v>2075</v>
      </c>
    </row>
    <row r="284" spans="1:49" x14ac:dyDescent="0.2">
      <c r="A284" s="122" t="s">
        <v>27</v>
      </c>
      <c r="B284" s="122">
        <v>1980</v>
      </c>
      <c r="C284" s="118">
        <v>13.1</v>
      </c>
      <c r="D284" s="119">
        <v>412</v>
      </c>
      <c r="E284" s="115">
        <v>465</v>
      </c>
      <c r="F284" s="119">
        <v>317</v>
      </c>
      <c r="G284" s="118">
        <v>7.9</v>
      </c>
      <c r="H284" s="119">
        <v>360</v>
      </c>
      <c r="I284" s="115">
        <v>135</v>
      </c>
      <c r="J284" s="119">
        <v>283</v>
      </c>
      <c r="K284" s="118">
        <v>61.4</v>
      </c>
      <c r="L284" s="119">
        <v>362</v>
      </c>
      <c r="M284" s="118">
        <v>25.3</v>
      </c>
      <c r="N284" s="119">
        <v>46</v>
      </c>
      <c r="O284" s="118">
        <v>20.02</v>
      </c>
      <c r="P284" s="119">
        <v>272</v>
      </c>
      <c r="Q284" s="115">
        <v>180</v>
      </c>
      <c r="R284" s="119">
        <v>103</v>
      </c>
      <c r="S284" s="118">
        <v>24.3</v>
      </c>
      <c r="T284" s="119">
        <v>220</v>
      </c>
      <c r="U284" s="120">
        <v>3.7152777777777774E-3</v>
      </c>
      <c r="V284" s="119">
        <v>445</v>
      </c>
      <c r="W284" s="119">
        <v>3029</v>
      </c>
      <c r="X284" s="83">
        <v>2017</v>
      </c>
      <c r="Y284" s="80">
        <f>IF(historie[[#This Row],[Ročník]]&lt;&gt;0,historie[[#This Row],[Rok]]-historie[[#This Row],[Ročník]],"")</f>
        <v>37</v>
      </c>
      <c r="Z284" s="80">
        <f>IF(AND(historie[[#This Row],[Ročník]]&lt;&gt;"",FLOOR(historie[[#This Row],[Rok]]-historie[[#This Row],[Ročník]],5)&gt;=35),FLOOR(historie[[#This Row],[Rok]]-historie[[#This Row],[Ročník]],5),0)</f>
        <v>35</v>
      </c>
      <c r="AA284" s="121">
        <f>IF(OR(historie[[#This Row],[100m]]&gt;b_1_m-k_1_m*měření,historie[[#This Row],[100m]]=""),0,ROUNDDOWN(a_1_m*(b_1_m-k_1_m*měření-historie[[#This Row],[100m]])^c_1_m,0))</f>
        <v>412</v>
      </c>
      <c r="AB284" s="121">
        <f>IF(OR(historie[[#This Row],[Dálka]]&lt;b_2_m,historie[[#This Row],[Dálka]]=""),0,ROUNDDOWN(a_2_m*(historie[[#This Row],[Dálka]]-b_2_m)^c_2_m,0))</f>
        <v>317</v>
      </c>
      <c r="AC284" s="121">
        <f>IF(OR(historie[[#This Row],[Koule]]&lt;b_3_m,historie[[#This Row],[Koule]]=""),0,ROUNDDOWN(a_3_m*(historie[[#This Row],[Koule]]-b_3_m)^c_3_m,0))</f>
        <v>360</v>
      </c>
      <c r="AD284" s="121">
        <f>IF(OR(historie[[#This Row],[Výška]]&lt;b_4_m,historie[[#This Row],[Výška]]=""),0,ROUNDDOWN(a_4_m*(historie[[#This Row],[Výška]]-b_4_m)^c_4_m,0))</f>
        <v>283</v>
      </c>
      <c r="AE284" s="121">
        <f>IF(OR(historie[[#This Row],[400m]]&gt;b_5_m-k_5_m*měření,historie[[#This Row],[400m]]=""),0,ROUNDDOWN(a_5_m*(b_5_m-k_5_m*měření-historie[[#This Row],[400m]])^c_5_m,0))</f>
        <v>362</v>
      </c>
      <c r="AF284" s="121">
        <f>IF(OR(historie[[#This Row],[Překážky]]&gt;b_6_m-k_6_m*měření,historie[[#This Row],[Překážky]]=""),0,ROUNDDOWN(a_6_m*(b_6_m-k_6_m*měření-historie[[#This Row],[Překážky]])^c_6_m,0))</f>
        <v>46</v>
      </c>
      <c r="AG284" s="121">
        <f>IF(OR(historie[[#This Row],[Disk]]&lt;b_7_m,historie[[#This Row],[Disk]]=""),0,ROUNDDOWN(a_7_m*(historie[[#This Row],[Disk]]-b_7_m)^c_7_m,0))</f>
        <v>272</v>
      </c>
      <c r="AH284" s="121">
        <f>IF(OR(historie[[#This Row],[Tyčka]]&lt;b_8_m,historie[[#This Row],[Tyčka]]=""),0,ROUNDDOWN(a_8_m*(historie[[#This Row],[Tyčka]]-b_8_m)^c_8_m,0))</f>
        <v>103</v>
      </c>
      <c r="AI284" s="121">
        <f>IF(OR(historie[[#This Row],[Oštěp]]&lt;b_9_m,historie[[#This Row],[Oštěp]]=""),0,ROUNDDOWN(a_9_m*(historie[[#This Row],[Oštěp]]-b_9_m)^c_9_m,0))</f>
        <v>220</v>
      </c>
      <c r="AJ284" s="121">
        <f>IF(OR(historie[[#This Row],[1500m]]*24*60*60&gt;b_10_m,historie[[#This Row],[1500m]]=""),0,ROUNDDOWN(a_10_m*(b_10_m-historie[[#This Row],[1500m]]*24*60*60)^c_10_m,0))</f>
        <v>445</v>
      </c>
      <c r="AK28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2820</v>
      </c>
      <c r="AL284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439</v>
      </c>
      <c r="AM284" s="121">
        <f>IF(OR(historie[[#This Row],[Dálka]]&lt;b_2_m,historie[[#This Row],[Dálka]]=""),0,ROUNDDOWN(a_2_m*(ROUND(historie[[#This Row],[Dálka]]*VLOOKUP(historie[[#This Row],[Veteran]],Veteran,3,FALSE),0)-b_2_m)^c_2_m,0))</f>
        <v>345</v>
      </c>
      <c r="AN284" s="121">
        <f>IF(OR(historie[[#This Row],[Koule]]&lt;b_3_m,historie[[#This Row],[Koule]]=""),0,ROUNDDOWN(a_3_m*(FLOOR(historie[[#This Row],[Koule]]*VLOOKUP(historie[[#This Row],[Veteran]],Veteran,4,FALSE),0.01)-b_3_m)^c_3_m,0))</f>
        <v>378</v>
      </c>
      <c r="AO284" s="121">
        <f>IF(OR(historie[[#This Row],[Výška]]&lt;b_4_m,historie[[#This Row],[Výška]]=""),0,ROUNDDOWN(a_4_m*(ROUND(historie[[#This Row],[Výška]]*VLOOKUP(historie[[#This Row],[Veteran]],Veteran,5,FALSE),0)-b_4_m)^c_4_m,0))</f>
        <v>310</v>
      </c>
      <c r="AP284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433</v>
      </c>
      <c r="AQ284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54</v>
      </c>
      <c r="AR284" s="121">
        <f>IF(OR(historie[[#This Row],[Disk]]&lt;b_7_m,historie[[#This Row],[Disk]]=""),0,ROUNDDOWN(a_7_m*(FLOOR(historie[[#This Row],[Disk]]*VLOOKUP(historie[[#This Row],[Veteran]],Veteran,8,FALSE),0.01)-b_7_m)^c_7_m,0))</f>
        <v>278</v>
      </c>
      <c r="AS284" s="121">
        <f>IF(OR(historie[[#This Row],[Tyčka]]&lt;b_8_m,historie[[#This Row],[Tyčka]]=""),0,ROUNDDOWN(a_8_m*(ROUND(historie[[#This Row],[Tyčka]]*VLOOKUP(historie[[#This Row],[Veteran]],Veteran,9,FALSE),0)-b_8_m)^c_8_m,0))</f>
        <v>109</v>
      </c>
      <c r="AT284" s="121">
        <f>IF(OR(historie[[#This Row],[Oštěp]]&lt;b_9_m,historie[[#This Row],[Oštěp]]=""),0,ROUNDDOWN(a_9_m*(FLOOR(historie[[#This Row],[Oštěp]]*VLOOKUP(historie[[#This Row],[Veteran]],Veteran,10,FALSE),0.01)-b_9_m)^c_9_m,0))</f>
        <v>224</v>
      </c>
      <c r="AU284" s="121">
        <f>IF(OR(historie[[#This Row],[1500m]]*24*60*60&gt;b_10_m,historie[[#This Row],[1500m]]=""),0,ROUNDDOWN(a_10_m*(b_10_m-historie[[#This Row],[1500m]]*VLOOKUP(historie[[#This Row],[Veteran]],Veteran,11,FALSE)*24*60*60)^c_10_m,0))</f>
        <v>459</v>
      </c>
      <c r="AV284" s="80">
        <f t="shared" si="4"/>
        <v>3029</v>
      </c>
      <c r="AW284" s="121">
        <f t="array" ref="AW284">MAX(IF(historie[[Jméno a příjmení]:[Jméno a příjmení]]=A284,historie[[100m_body_v]:[100m_body_v]]))
+MAX(IF(historie[[Jméno a příjmení]:[Jméno a příjmení]]=A284,historie[[dálka_body_v]:[dálka_body_v]]))
+MAX(IF(historie[[Jméno a příjmení]:[Jméno a příjmení]]=A284,historie[[koule_body_v]:[koule_body_v]]))
+MAX(IF(historie[[Jméno a příjmení]:[Jméno a příjmení]]=A284,historie[[výška_body_v]:[výška_body_v]]))
+MAX(IF(historie[[Jméno a příjmení]:[Jméno a příjmení]]=A284,historie[[400m_body_v]:[400m_body_v]]))
+MAX(IF(historie[[Jméno a příjmení]:[Jméno a příjmení]]=A284,historie[[překážky_body_v]:[překážky_body_v]]))
+MAX(IF(historie[[Jméno a příjmení]:[Jméno a příjmení]]=A284,historie[[disk_body_v]:[disk_body_v]]))
+MAX(IF(historie[[Jméno a příjmení]:[Jméno a příjmení]]=A284,historie[[tyčka_body_v]:[tyčka_body_v]]))
+MAX(IF(historie[[Jméno a příjmení]:[Jméno a příjmení]]=A284,historie[[oštěp_body_v]:[oštěp_body_v]]))
+MAX(IF(historie[[Jméno a příjmení]:[Jméno a příjmení]]=A284,historie[[1500m_body_v]:[1500m_body_v]]))</f>
        <v>3283</v>
      </c>
    </row>
    <row r="285" spans="1:49" x14ac:dyDescent="0.2">
      <c r="A285" s="56" t="s">
        <v>27</v>
      </c>
      <c r="B285" s="56">
        <v>1980</v>
      </c>
      <c r="C285" s="57">
        <v>13.02</v>
      </c>
      <c r="D285" s="58">
        <v>425</v>
      </c>
      <c r="E285" s="59">
        <v>464</v>
      </c>
      <c r="F285" s="58">
        <v>315</v>
      </c>
      <c r="G285" s="57">
        <v>8.57</v>
      </c>
      <c r="H285" s="58">
        <v>400</v>
      </c>
      <c r="I285" s="63">
        <v>145</v>
      </c>
      <c r="J285" s="58">
        <v>352</v>
      </c>
      <c r="K285" s="57">
        <v>63</v>
      </c>
      <c r="L285" s="58">
        <v>313</v>
      </c>
      <c r="M285" s="57">
        <v>24.52</v>
      </c>
      <c r="N285" s="58">
        <v>72</v>
      </c>
      <c r="O285" s="57">
        <v>19.940000000000001</v>
      </c>
      <c r="P285" s="58">
        <v>271</v>
      </c>
      <c r="Q285" s="63">
        <v>220</v>
      </c>
      <c r="R285" s="58">
        <v>179</v>
      </c>
      <c r="S285" s="57">
        <v>22.48</v>
      </c>
      <c r="T285" s="58">
        <v>195</v>
      </c>
      <c r="U285" s="60">
        <v>3.8310185185185183E-3</v>
      </c>
      <c r="V285" s="58">
        <v>392</v>
      </c>
      <c r="W285" s="58">
        <v>2914</v>
      </c>
      <c r="X285" s="83">
        <v>2009</v>
      </c>
      <c r="Y285" s="77">
        <f>IF(historie[[#This Row],[Ročník]]&lt;&gt;0,historie[[#This Row],[Rok]]-historie[[#This Row],[Ročník]],"")</f>
        <v>29</v>
      </c>
      <c r="Z285" s="80">
        <f>IF(AND(historie[[#This Row],[Ročník]]&lt;&gt;"",FLOOR(historie[[#This Row],[Rok]]-historie[[#This Row],[Ročník]],5)&gt;=35),FLOOR(historie[[#This Row],[Rok]]-historie[[#This Row],[Ročník]],5),0)</f>
        <v>0</v>
      </c>
      <c r="AA285" s="61">
        <f>IF(OR(historie[[#This Row],[100m]]&gt;b_1_m-k_1_m*měření,historie[[#This Row],[100m]]=""),0,ROUNDDOWN(a_1_m*(b_1_m-k_1_m*měření-historie[[#This Row],[100m]])^c_1_m,0))</f>
        <v>425</v>
      </c>
      <c r="AB285" s="61">
        <f>IF(OR(historie[[#This Row],[Dálka]]&lt;b_2_m,historie[[#This Row],[Dálka]]=""),0,ROUNDDOWN(a_2_m*(historie[[#This Row],[Dálka]]-b_2_m)^c_2_m,0))</f>
        <v>315</v>
      </c>
      <c r="AC285" s="61">
        <f>IF(OR(historie[[#This Row],[Koule]]&lt;b_3_m,historie[[#This Row],[Koule]]=""),0,ROUNDDOWN(a_3_m*(historie[[#This Row],[Koule]]-b_3_m)^c_3_m,0))</f>
        <v>400</v>
      </c>
      <c r="AD285" s="61">
        <f>IF(OR(historie[[#This Row],[Výška]]&lt;b_4_m,historie[[#This Row],[Výška]]=""),0,ROUNDDOWN(a_4_m*(historie[[#This Row],[Výška]]-b_4_m)^c_4_m,0))</f>
        <v>352</v>
      </c>
      <c r="AE285" s="61">
        <f>IF(OR(historie[[#This Row],[400m]]&gt;b_5_m-k_5_m*měření,historie[[#This Row],[400m]]=""),0,ROUNDDOWN(a_5_m*(b_5_m-k_5_m*měření-historie[[#This Row],[400m]])^c_5_m,0))</f>
        <v>313</v>
      </c>
      <c r="AF285" s="61">
        <f>IF(OR(historie[[#This Row],[Překážky]]&gt;b_6_m-k_6_m*měření,historie[[#This Row],[Překážky]]=""),0,ROUNDDOWN(a_6_m*(b_6_m-k_6_m*měření-historie[[#This Row],[Překážky]])^c_6_m,0))</f>
        <v>72</v>
      </c>
      <c r="AG285" s="61">
        <f>IF(OR(historie[[#This Row],[Disk]]&lt;b_7_m,historie[[#This Row],[Disk]]=""),0,ROUNDDOWN(a_7_m*(historie[[#This Row],[Disk]]-b_7_m)^c_7_m,0))</f>
        <v>271</v>
      </c>
      <c r="AH285" s="61">
        <f>IF(OR(historie[[#This Row],[Tyčka]]&lt;b_8_m,historie[[#This Row],[Tyčka]]=""),0,ROUNDDOWN(a_8_m*(historie[[#This Row],[Tyčka]]-b_8_m)^c_8_m,0))</f>
        <v>179</v>
      </c>
      <c r="AI285" s="61">
        <f>IF(OR(historie[[#This Row],[Oštěp]]&lt;b_9_m,historie[[#This Row],[Oštěp]]=""),0,ROUNDDOWN(a_9_m*(historie[[#This Row],[Oštěp]]-b_9_m)^c_9_m,0))</f>
        <v>195</v>
      </c>
      <c r="AJ285" s="61">
        <f>IF(OR(historie[[#This Row],[1500m]]*24*60*60&gt;b_10_m,historie[[#This Row],[1500m]]=""),0,ROUNDDOWN(a_10_m*(b_10_m-historie[[#This Row],[1500m]]*24*60*60)^c_10_m,0))</f>
        <v>394</v>
      </c>
      <c r="AK28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2916</v>
      </c>
      <c r="AL28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425</v>
      </c>
      <c r="AM285" s="61">
        <f>IF(OR(historie[[#This Row],[Dálka]]&lt;b_2_m,historie[[#This Row],[Dálka]]=""),0,ROUNDDOWN(a_2_m*(ROUND(historie[[#This Row],[Dálka]]*VLOOKUP(historie[[#This Row],[Veteran]],Veteran,3,FALSE),0)-b_2_m)^c_2_m,0))</f>
        <v>315</v>
      </c>
      <c r="AN285" s="61">
        <f>IF(OR(historie[[#This Row],[Koule]]&lt;b_3_m,historie[[#This Row],[Koule]]=""),0,ROUNDDOWN(a_3_m*(FLOOR(historie[[#This Row],[Koule]]*VLOOKUP(historie[[#This Row],[Veteran]],Veteran,4,FALSE),0.01)-b_3_m)^c_3_m,0))</f>
        <v>400</v>
      </c>
      <c r="AO285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28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313</v>
      </c>
      <c r="AQ28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72</v>
      </c>
      <c r="AR285" s="61">
        <f>IF(OR(historie[[#This Row],[Disk]]&lt;b_7_m,historie[[#This Row],[Disk]]=""),0,ROUNDDOWN(a_7_m*(FLOOR(historie[[#This Row],[Disk]]*VLOOKUP(historie[[#This Row],[Veteran]],Veteran,8,FALSE),0.01)-b_7_m)^c_7_m,0))</f>
        <v>271</v>
      </c>
      <c r="AS285" s="61">
        <f>IF(OR(historie[[#This Row],[Tyčka]]&lt;b_8_m,historie[[#This Row],[Tyčka]]=""),0,ROUNDDOWN(a_8_m*(ROUND(historie[[#This Row],[Tyčka]]*VLOOKUP(historie[[#This Row],[Veteran]],Veteran,9,FALSE),0)-b_8_m)^c_8_m,0))</f>
        <v>179</v>
      </c>
      <c r="AT285" s="61">
        <f>IF(OR(historie[[#This Row],[Oštěp]]&lt;b_9_m,historie[[#This Row],[Oštěp]]=""),0,ROUNDDOWN(a_9_m*(FLOOR(historie[[#This Row],[Oštěp]]*VLOOKUP(historie[[#This Row],[Veteran]],Veteran,10,FALSE),0.01)-b_9_m)^c_9_m,0))</f>
        <v>195</v>
      </c>
      <c r="AU285" s="61">
        <f>IF(OR(historie[[#This Row],[1500m]]*24*60*60&gt;b_10_m,historie[[#This Row],[1500m]]=""),0,ROUNDDOWN(a_10_m*(b_10_m-historie[[#This Row],[1500m]]*VLOOKUP(historie[[#This Row],[Veteran]],Veteran,11,FALSE)*24*60*60)^c_10_m,0))</f>
        <v>394</v>
      </c>
      <c r="AV285" s="80">
        <f t="shared" si="4"/>
        <v>2916</v>
      </c>
      <c r="AW285" s="62">
        <f t="array" ref="AW285">MAX(IF(historie[[Jméno a příjmení]:[Jméno a příjmení]]=A285,historie[[100m_body_v]:[100m_body_v]]))
+MAX(IF(historie[[Jméno a příjmení]:[Jméno a příjmení]]=A285,historie[[dálka_body_v]:[dálka_body_v]]))
+MAX(IF(historie[[Jméno a příjmení]:[Jméno a příjmení]]=A285,historie[[koule_body_v]:[koule_body_v]]))
+MAX(IF(historie[[Jméno a příjmení]:[Jméno a příjmení]]=A285,historie[[výška_body_v]:[výška_body_v]]))
+MAX(IF(historie[[Jméno a příjmení]:[Jméno a příjmení]]=A285,historie[[400m_body_v]:[400m_body_v]]))
+MAX(IF(historie[[Jméno a příjmení]:[Jméno a příjmení]]=A285,historie[[překážky_body_v]:[překážky_body_v]]))
+MAX(IF(historie[[Jméno a příjmení]:[Jméno a příjmení]]=A285,historie[[disk_body_v]:[disk_body_v]]))
+MAX(IF(historie[[Jméno a příjmení]:[Jméno a příjmení]]=A285,historie[[tyčka_body_v]:[tyčka_body_v]]))
+MAX(IF(historie[[Jméno a příjmení]:[Jméno a příjmení]]=A285,historie[[oštěp_body_v]:[oštěp_body_v]]))
+MAX(IF(historie[[Jméno a příjmení]:[Jméno a příjmení]]=A285,historie[[1500m_body_v]:[1500m_body_v]]))</f>
        <v>3283</v>
      </c>
    </row>
    <row r="286" spans="1:49" x14ac:dyDescent="0.2">
      <c r="A286" s="56" t="s">
        <v>27</v>
      </c>
      <c r="B286" s="56">
        <v>1980</v>
      </c>
      <c r="C286" s="57">
        <v>12.75</v>
      </c>
      <c r="D286" s="58">
        <v>470</v>
      </c>
      <c r="E286" s="59">
        <v>487</v>
      </c>
      <c r="F286" s="58">
        <v>358</v>
      </c>
      <c r="G286" s="57">
        <v>8.9700000000000006</v>
      </c>
      <c r="H286" s="58">
        <v>424</v>
      </c>
      <c r="I286" s="63">
        <v>145</v>
      </c>
      <c r="J286" s="58">
        <v>352</v>
      </c>
      <c r="K286" s="57">
        <v>61.69</v>
      </c>
      <c r="L286" s="58">
        <v>353</v>
      </c>
      <c r="M286" s="57">
        <v>26.78</v>
      </c>
      <c r="N286" s="58">
        <v>12</v>
      </c>
      <c r="O286" s="57">
        <v>18.63</v>
      </c>
      <c r="P286" s="58">
        <v>246</v>
      </c>
      <c r="Q286" s="63">
        <v>170</v>
      </c>
      <c r="R286" s="58">
        <v>86</v>
      </c>
      <c r="S286" s="57">
        <v>27.03</v>
      </c>
      <c r="T286" s="58">
        <v>258</v>
      </c>
      <c r="U286" s="60"/>
      <c r="V286" s="58">
        <v>0</v>
      </c>
      <c r="W286" s="58">
        <v>2559</v>
      </c>
      <c r="X286" s="83">
        <v>2007</v>
      </c>
      <c r="Y286" s="77">
        <f>IF(historie[[#This Row],[Ročník]]&lt;&gt;0,historie[[#This Row],[Rok]]-historie[[#This Row],[Ročník]],"")</f>
        <v>27</v>
      </c>
      <c r="Z286" s="80">
        <f>IF(AND(historie[[#This Row],[Ročník]]&lt;&gt;"",FLOOR(historie[[#This Row],[Rok]]-historie[[#This Row],[Ročník]],5)&gt;=35),FLOOR(historie[[#This Row],[Rok]]-historie[[#This Row],[Ročník]],5),0)</f>
        <v>0</v>
      </c>
      <c r="AA286" s="61">
        <f>IF(OR(historie[[#This Row],[100m]]&gt;b_1_m-k_1_m*měření,historie[[#This Row],[100m]]=""),0,ROUNDDOWN(a_1_m*(b_1_m-k_1_m*měření-historie[[#This Row],[100m]])^c_1_m,0))</f>
        <v>470</v>
      </c>
      <c r="AB286" s="61">
        <f>IF(OR(historie[[#This Row],[Dálka]]&lt;b_2_m,historie[[#This Row],[Dálka]]=""),0,ROUNDDOWN(a_2_m*(historie[[#This Row],[Dálka]]-b_2_m)^c_2_m,0))</f>
        <v>358</v>
      </c>
      <c r="AC286" s="61">
        <f>IF(OR(historie[[#This Row],[Koule]]&lt;b_3_m,historie[[#This Row],[Koule]]=""),0,ROUNDDOWN(a_3_m*(historie[[#This Row],[Koule]]-b_3_m)^c_3_m,0))</f>
        <v>424</v>
      </c>
      <c r="AD286" s="61">
        <f>IF(OR(historie[[#This Row],[Výška]]&lt;b_4_m,historie[[#This Row],[Výška]]=""),0,ROUNDDOWN(a_4_m*(historie[[#This Row],[Výška]]-b_4_m)^c_4_m,0))</f>
        <v>352</v>
      </c>
      <c r="AE286" s="61">
        <f>IF(OR(historie[[#This Row],[400m]]&gt;b_5_m-k_5_m*měření,historie[[#This Row],[400m]]=""),0,ROUNDDOWN(a_5_m*(b_5_m-k_5_m*měření-historie[[#This Row],[400m]])^c_5_m,0))</f>
        <v>353</v>
      </c>
      <c r="AF286" s="61">
        <f>IF(OR(historie[[#This Row],[Překážky]]&gt;b_6_m-k_6_m*měření,historie[[#This Row],[Překážky]]=""),0,ROUNDDOWN(a_6_m*(b_6_m-k_6_m*měření-historie[[#This Row],[Překážky]])^c_6_m,0))</f>
        <v>12</v>
      </c>
      <c r="AG286" s="61">
        <f>IF(OR(historie[[#This Row],[Disk]]&lt;b_7_m,historie[[#This Row],[Disk]]=""),0,ROUNDDOWN(a_7_m*(historie[[#This Row],[Disk]]-b_7_m)^c_7_m,0))</f>
        <v>246</v>
      </c>
      <c r="AH286" s="61">
        <f>IF(OR(historie[[#This Row],[Tyčka]]&lt;b_8_m,historie[[#This Row],[Tyčka]]=""),0,ROUNDDOWN(a_8_m*(historie[[#This Row],[Tyčka]]-b_8_m)^c_8_m,0))</f>
        <v>86</v>
      </c>
      <c r="AI286" s="61">
        <f>IF(OR(historie[[#This Row],[Oštěp]]&lt;b_9_m,historie[[#This Row],[Oštěp]]=""),0,ROUNDDOWN(a_9_m*(historie[[#This Row],[Oštěp]]-b_9_m)^c_9_m,0))</f>
        <v>258</v>
      </c>
      <c r="AJ286" s="61">
        <f>IF(OR(historie[[#This Row],[1500m]]*24*60*60&gt;b_10_m,historie[[#This Row],[1500m]]=""),0,ROUNDDOWN(a_10_m*(b_10_m-historie[[#This Row],[1500m]]*24*60*60)^c_10_m,0))</f>
        <v>0</v>
      </c>
      <c r="AK28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2559</v>
      </c>
      <c r="AL28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470</v>
      </c>
      <c r="AM286" s="61">
        <f>IF(OR(historie[[#This Row],[Dálka]]&lt;b_2_m,historie[[#This Row],[Dálka]]=""),0,ROUNDDOWN(a_2_m*(ROUND(historie[[#This Row],[Dálka]]*VLOOKUP(historie[[#This Row],[Veteran]],Veteran,3,FALSE),0)-b_2_m)^c_2_m,0))</f>
        <v>358</v>
      </c>
      <c r="AN286" s="61">
        <f>IF(OR(historie[[#This Row],[Koule]]&lt;b_3_m,historie[[#This Row],[Koule]]=""),0,ROUNDDOWN(a_3_m*(FLOOR(historie[[#This Row],[Koule]]*VLOOKUP(historie[[#This Row],[Veteran]],Veteran,4,FALSE),0.01)-b_3_m)^c_3_m,0))</f>
        <v>424</v>
      </c>
      <c r="AO286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28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353</v>
      </c>
      <c r="AQ28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12</v>
      </c>
      <c r="AR286" s="61">
        <f>IF(OR(historie[[#This Row],[Disk]]&lt;b_7_m,historie[[#This Row],[Disk]]=""),0,ROUNDDOWN(a_7_m*(FLOOR(historie[[#This Row],[Disk]]*VLOOKUP(historie[[#This Row],[Veteran]],Veteran,8,FALSE),0.01)-b_7_m)^c_7_m,0))</f>
        <v>246</v>
      </c>
      <c r="AS286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286" s="61">
        <f>IF(OR(historie[[#This Row],[Oštěp]]&lt;b_9_m,historie[[#This Row],[Oštěp]]=""),0,ROUNDDOWN(a_9_m*(FLOOR(historie[[#This Row],[Oštěp]]*VLOOKUP(historie[[#This Row],[Veteran]],Veteran,10,FALSE),0.01)-b_9_m)^c_9_m,0))</f>
        <v>258</v>
      </c>
      <c r="AU286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86" s="80">
        <f t="shared" si="4"/>
        <v>2559</v>
      </c>
      <c r="AW286" s="62">
        <f t="array" ref="AW286">MAX(IF(historie[[Jméno a příjmení]:[Jméno a příjmení]]=A286,historie[[100m_body_v]:[100m_body_v]]))
+MAX(IF(historie[[Jméno a příjmení]:[Jméno a příjmení]]=A286,historie[[dálka_body_v]:[dálka_body_v]]))
+MAX(IF(historie[[Jméno a příjmení]:[Jméno a příjmení]]=A286,historie[[koule_body_v]:[koule_body_v]]))
+MAX(IF(historie[[Jméno a příjmení]:[Jméno a příjmení]]=A286,historie[[výška_body_v]:[výška_body_v]]))
+MAX(IF(historie[[Jméno a příjmení]:[Jméno a příjmení]]=A286,historie[[400m_body_v]:[400m_body_v]]))
+MAX(IF(historie[[Jméno a příjmení]:[Jméno a příjmení]]=A286,historie[[překážky_body_v]:[překážky_body_v]]))
+MAX(IF(historie[[Jméno a příjmení]:[Jméno a příjmení]]=A286,historie[[disk_body_v]:[disk_body_v]]))
+MAX(IF(historie[[Jméno a příjmení]:[Jméno a příjmení]]=A286,historie[[tyčka_body_v]:[tyčka_body_v]]))
+MAX(IF(historie[[Jméno a příjmení]:[Jméno a příjmení]]=A286,historie[[oštěp_body_v]:[oštěp_body_v]]))
+MAX(IF(historie[[Jméno a příjmení]:[Jméno a příjmení]]=A286,historie[[1500m_body_v]:[1500m_body_v]]))</f>
        <v>3283</v>
      </c>
    </row>
    <row r="287" spans="1:49" x14ac:dyDescent="0.2">
      <c r="A287" s="56" t="s">
        <v>14</v>
      </c>
      <c r="B287" s="56"/>
      <c r="C287" s="57">
        <v>14.01</v>
      </c>
      <c r="D287" s="58">
        <v>278</v>
      </c>
      <c r="E287" s="59">
        <v>394</v>
      </c>
      <c r="F287" s="58">
        <v>196</v>
      </c>
      <c r="G287" s="57">
        <v>9.02</v>
      </c>
      <c r="H287" s="58">
        <v>427</v>
      </c>
      <c r="I287" s="63">
        <v>160</v>
      </c>
      <c r="J287" s="58">
        <v>464</v>
      </c>
      <c r="K287" s="57">
        <v>71.7</v>
      </c>
      <c r="L287" s="58">
        <v>102</v>
      </c>
      <c r="M287" s="57"/>
      <c r="N287" s="58">
        <v>0</v>
      </c>
      <c r="O287" s="57">
        <v>21.5</v>
      </c>
      <c r="P287" s="58">
        <v>300</v>
      </c>
      <c r="Q287" s="63"/>
      <c r="R287" s="58">
        <v>0</v>
      </c>
      <c r="S287" s="57">
        <v>31.4</v>
      </c>
      <c r="T287" s="58">
        <v>319</v>
      </c>
      <c r="U287" s="60"/>
      <c r="V287" s="58">
        <v>0</v>
      </c>
      <c r="W287" s="58">
        <v>2086</v>
      </c>
      <c r="X287" s="83">
        <v>2012</v>
      </c>
      <c r="Y287" s="77" t="str">
        <f>IF(historie[[#This Row],[Ročník]]&lt;&gt;0,historie[[#This Row],[Rok]]-historie[[#This Row],[Ročník]],"")</f>
        <v/>
      </c>
      <c r="Z287" s="80">
        <f>IF(AND(historie[[#This Row],[Ročník]]&lt;&gt;"",FLOOR(historie[[#This Row],[Rok]]-historie[[#This Row],[Ročník]],5)&gt;=35),FLOOR(historie[[#This Row],[Rok]]-historie[[#This Row],[Ročník]],5),0)</f>
        <v>0</v>
      </c>
      <c r="AA287" s="61">
        <f>IF(OR(historie[[#This Row],[100m]]&gt;b_1_m-k_1_m*měření,historie[[#This Row],[100m]]=""),0,ROUNDDOWN(a_1_m*(b_1_m-k_1_m*měření-historie[[#This Row],[100m]])^c_1_m,0))</f>
        <v>278</v>
      </c>
      <c r="AB287" s="61">
        <f>IF(OR(historie[[#This Row],[Dálka]]&lt;b_2_m,historie[[#This Row],[Dálka]]=""),0,ROUNDDOWN(a_2_m*(historie[[#This Row],[Dálka]]-b_2_m)^c_2_m,0))</f>
        <v>196</v>
      </c>
      <c r="AC287" s="61">
        <f>IF(OR(historie[[#This Row],[Koule]]&lt;b_3_m,historie[[#This Row],[Koule]]=""),0,ROUNDDOWN(a_3_m*(historie[[#This Row],[Koule]]-b_3_m)^c_3_m,0))</f>
        <v>427</v>
      </c>
      <c r="AD287" s="61">
        <f>IF(OR(historie[[#This Row],[Výška]]&lt;b_4_m,historie[[#This Row],[Výška]]=""),0,ROUNDDOWN(a_4_m*(historie[[#This Row],[Výška]]-b_4_m)^c_4_m,0))</f>
        <v>464</v>
      </c>
      <c r="AE287" s="61">
        <f>IF(OR(historie[[#This Row],[400m]]&gt;b_5_m-k_5_m*měření,historie[[#This Row],[400m]]=""),0,ROUNDDOWN(a_5_m*(b_5_m-k_5_m*měření-historie[[#This Row],[400m]])^c_5_m,0))</f>
        <v>102</v>
      </c>
      <c r="AF287" s="61">
        <f>IF(OR(historie[[#This Row],[Překážky]]&gt;b_6_m-k_6_m*měření,historie[[#This Row],[Překážky]]=""),0,ROUNDDOWN(a_6_m*(b_6_m-k_6_m*měření-historie[[#This Row],[Překážky]])^c_6_m,0))</f>
        <v>0</v>
      </c>
      <c r="AG287" s="61">
        <f>IF(OR(historie[[#This Row],[Disk]]&lt;b_7_m,historie[[#This Row],[Disk]]=""),0,ROUNDDOWN(a_7_m*(historie[[#This Row],[Disk]]-b_7_m)^c_7_m,0))</f>
        <v>300</v>
      </c>
      <c r="AH287" s="61">
        <f>IF(OR(historie[[#This Row],[Tyčka]]&lt;b_8_m,historie[[#This Row],[Tyčka]]=""),0,ROUNDDOWN(a_8_m*(historie[[#This Row],[Tyčka]]-b_8_m)^c_8_m,0))</f>
        <v>0</v>
      </c>
      <c r="AI287" s="61">
        <f>IF(OR(historie[[#This Row],[Oštěp]]&lt;b_9_m,historie[[#This Row],[Oštěp]]=""),0,ROUNDDOWN(a_9_m*(historie[[#This Row],[Oštěp]]-b_9_m)^c_9_m,0))</f>
        <v>319</v>
      </c>
      <c r="AJ287" s="61">
        <f>IF(OR(historie[[#This Row],[1500m]]*24*60*60&gt;b_10_m,historie[[#This Row],[1500m]]=""),0,ROUNDDOWN(a_10_m*(b_10_m-historie[[#This Row],[1500m]]*24*60*60)^c_10_m,0))</f>
        <v>0</v>
      </c>
      <c r="AK28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2086</v>
      </c>
      <c r="AL28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278</v>
      </c>
      <c r="AM287" s="61">
        <f>IF(OR(historie[[#This Row],[Dálka]]&lt;b_2_m,historie[[#This Row],[Dálka]]=""),0,ROUNDDOWN(a_2_m*(ROUND(historie[[#This Row],[Dálka]]*VLOOKUP(historie[[#This Row],[Veteran]],Veteran,3,FALSE),0)-b_2_m)^c_2_m,0))</f>
        <v>196</v>
      </c>
      <c r="AN287" s="61">
        <f>IF(OR(historie[[#This Row],[Koule]]&lt;b_3_m,historie[[#This Row],[Koule]]=""),0,ROUNDDOWN(a_3_m*(FLOOR(historie[[#This Row],[Koule]]*VLOOKUP(historie[[#This Row],[Veteran]],Veteran,4,FALSE),0.01)-b_3_m)^c_3_m,0))</f>
        <v>427</v>
      </c>
      <c r="AO287" s="6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28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102</v>
      </c>
      <c r="AQ28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87" s="61">
        <f>IF(OR(historie[[#This Row],[Disk]]&lt;b_7_m,historie[[#This Row],[Disk]]=""),0,ROUNDDOWN(a_7_m*(FLOOR(historie[[#This Row],[Disk]]*VLOOKUP(historie[[#This Row],[Veteran]],Veteran,8,FALSE),0.01)-b_7_m)^c_7_m,0))</f>
        <v>300</v>
      </c>
      <c r="AS287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87" s="61">
        <f>IF(OR(historie[[#This Row],[Oštěp]]&lt;b_9_m,historie[[#This Row],[Oštěp]]=""),0,ROUNDDOWN(a_9_m*(FLOOR(historie[[#This Row],[Oštěp]]*VLOOKUP(historie[[#This Row],[Veteran]],Veteran,10,FALSE),0.01)-b_9_m)^c_9_m,0))</f>
        <v>319</v>
      </c>
      <c r="AU287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87" s="80">
        <f t="shared" si="4"/>
        <v>2086</v>
      </c>
      <c r="AW287" s="62">
        <f t="array" ref="AW287">MAX(IF(historie[[Jméno a příjmení]:[Jméno a příjmení]]=A287,historie[[100m_body_v]:[100m_body_v]]))
+MAX(IF(historie[[Jméno a příjmení]:[Jméno a příjmení]]=A287,historie[[dálka_body_v]:[dálka_body_v]]))
+MAX(IF(historie[[Jméno a příjmení]:[Jméno a příjmení]]=A287,historie[[koule_body_v]:[koule_body_v]]))
+MAX(IF(historie[[Jméno a příjmení]:[Jméno a příjmení]]=A287,historie[[výška_body_v]:[výška_body_v]]))
+MAX(IF(historie[[Jméno a příjmení]:[Jméno a příjmení]]=A287,historie[[400m_body_v]:[400m_body_v]]))
+MAX(IF(historie[[Jméno a příjmení]:[Jméno a příjmení]]=A287,historie[[překážky_body_v]:[překážky_body_v]]))
+MAX(IF(historie[[Jméno a příjmení]:[Jméno a příjmení]]=A287,historie[[disk_body_v]:[disk_body_v]]))
+MAX(IF(historie[[Jméno a příjmení]:[Jméno a příjmení]]=A287,historie[[tyčka_body_v]:[tyčka_body_v]]))
+MAX(IF(historie[[Jméno a příjmení]:[Jméno a příjmení]]=A287,historie[[oštěp_body_v]:[oštěp_body_v]]))
+MAX(IF(historie[[Jméno a příjmení]:[Jméno a příjmení]]=A287,historie[[1500m_body_v]:[1500m_body_v]]))</f>
        <v>2086</v>
      </c>
    </row>
    <row r="288" spans="1:49" x14ac:dyDescent="0.2">
      <c r="A288" s="56" t="s">
        <v>49</v>
      </c>
      <c r="B288" s="56">
        <v>1972</v>
      </c>
      <c r="C288" s="57">
        <v>13.38</v>
      </c>
      <c r="D288" s="58">
        <v>368</v>
      </c>
      <c r="E288" s="59">
        <v>464</v>
      </c>
      <c r="F288" s="58">
        <v>315</v>
      </c>
      <c r="G288" s="57">
        <v>7.7</v>
      </c>
      <c r="H288" s="58">
        <v>349</v>
      </c>
      <c r="I288" s="63">
        <v>120</v>
      </c>
      <c r="J288" s="58">
        <v>188</v>
      </c>
      <c r="K288" s="57"/>
      <c r="L288" s="58">
        <v>0</v>
      </c>
      <c r="M288" s="57"/>
      <c r="N288" s="58">
        <v>0</v>
      </c>
      <c r="O288" s="57"/>
      <c r="P288" s="58">
        <v>0</v>
      </c>
      <c r="Q288" s="63"/>
      <c r="R288" s="58">
        <v>0</v>
      </c>
      <c r="S288" s="57"/>
      <c r="T288" s="58">
        <v>0</v>
      </c>
      <c r="U288" s="60"/>
      <c r="V288" s="58">
        <v>0</v>
      </c>
      <c r="W288" s="58">
        <v>1220</v>
      </c>
      <c r="X288" s="83">
        <v>2011</v>
      </c>
      <c r="Y288" s="77">
        <f>IF(historie[[#This Row],[Ročník]]&lt;&gt;0,historie[[#This Row],[Rok]]-historie[[#This Row],[Ročník]],"")</f>
        <v>39</v>
      </c>
      <c r="Z288" s="80">
        <f>IF(AND(historie[[#This Row],[Ročník]]&lt;&gt;"",FLOOR(historie[[#This Row],[Rok]]-historie[[#This Row],[Ročník]],5)&gt;=35),FLOOR(historie[[#This Row],[Rok]]-historie[[#This Row],[Ročník]],5),0)</f>
        <v>35</v>
      </c>
      <c r="AA288" s="61">
        <f>IF(OR(historie[[#This Row],[100m]]&gt;b_1_m-k_1_m*měření,historie[[#This Row],[100m]]=""),0,ROUNDDOWN(a_1_m*(b_1_m-k_1_m*měření-historie[[#This Row],[100m]])^c_1_m,0))</f>
        <v>368</v>
      </c>
      <c r="AB288" s="61">
        <f>IF(OR(historie[[#This Row],[Dálka]]&lt;b_2_m,historie[[#This Row],[Dálka]]=""),0,ROUNDDOWN(a_2_m*(historie[[#This Row],[Dálka]]-b_2_m)^c_2_m,0))</f>
        <v>315</v>
      </c>
      <c r="AC288" s="61">
        <f>IF(OR(historie[[#This Row],[Koule]]&lt;b_3_m,historie[[#This Row],[Koule]]=""),0,ROUNDDOWN(a_3_m*(historie[[#This Row],[Koule]]-b_3_m)^c_3_m,0))</f>
        <v>349</v>
      </c>
      <c r="AD288" s="61">
        <f>IF(OR(historie[[#This Row],[Výška]]&lt;b_4_m,historie[[#This Row],[Výška]]=""),0,ROUNDDOWN(a_4_m*(historie[[#This Row],[Výška]]-b_4_m)^c_4_m,0))</f>
        <v>188</v>
      </c>
      <c r="AE288" s="61">
        <f>IF(OR(historie[[#This Row],[400m]]&gt;b_5_m-k_5_m*měření,historie[[#This Row],[400m]]=""),0,ROUNDDOWN(a_5_m*(b_5_m-k_5_m*měření-historie[[#This Row],[400m]])^c_5_m,0))</f>
        <v>0</v>
      </c>
      <c r="AF288" s="61">
        <f>IF(OR(historie[[#This Row],[Překážky]]&gt;b_6_m-k_6_m*měření,historie[[#This Row],[Překážky]]=""),0,ROUNDDOWN(a_6_m*(b_6_m-k_6_m*měření-historie[[#This Row],[Překážky]])^c_6_m,0))</f>
        <v>0</v>
      </c>
      <c r="AG288" s="61">
        <f>IF(OR(historie[[#This Row],[Disk]]&lt;b_7_m,historie[[#This Row],[Disk]]=""),0,ROUNDDOWN(a_7_m*(historie[[#This Row],[Disk]]-b_7_m)^c_7_m,0))</f>
        <v>0</v>
      </c>
      <c r="AH288" s="61">
        <f>IF(OR(historie[[#This Row],[Tyčka]]&lt;b_8_m,historie[[#This Row],[Tyčka]]=""),0,ROUNDDOWN(a_8_m*(historie[[#This Row],[Tyčka]]-b_8_m)^c_8_m,0))</f>
        <v>0</v>
      </c>
      <c r="AI288" s="61">
        <f>IF(OR(historie[[#This Row],[Oštěp]]&lt;b_9_m,historie[[#This Row],[Oštěp]]=""),0,ROUNDDOWN(a_9_m*(historie[[#This Row],[Oštěp]]-b_9_m)^c_9_m,0))</f>
        <v>0</v>
      </c>
      <c r="AJ288" s="61">
        <f>IF(OR(historie[[#This Row],[1500m]]*24*60*60&gt;b_10_m,historie[[#This Row],[1500m]]=""),0,ROUNDDOWN(a_10_m*(b_10_m-historie[[#This Row],[1500m]]*24*60*60)^c_10_m,0))</f>
        <v>0</v>
      </c>
      <c r="AK28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1220</v>
      </c>
      <c r="AL28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394</v>
      </c>
      <c r="AM288" s="61">
        <f>IF(OR(historie[[#This Row],[Dálka]]&lt;b_2_m,historie[[#This Row],[Dálka]]=""),0,ROUNDDOWN(a_2_m*(ROUND(historie[[#This Row],[Dálka]]*VLOOKUP(historie[[#This Row],[Veteran]],Veteran,3,FALSE),0)-b_2_m)^c_2_m,0))</f>
        <v>343</v>
      </c>
      <c r="AN288" s="61">
        <f>IF(OR(historie[[#This Row],[Koule]]&lt;b_3_m,historie[[#This Row],[Koule]]=""),0,ROUNDDOWN(a_3_m*(FLOOR(historie[[#This Row],[Koule]]*VLOOKUP(historie[[#This Row],[Veteran]],Veteran,4,FALSE),0.01)-b_3_m)^c_3_m,0))</f>
        <v>365</v>
      </c>
      <c r="AO288" s="61">
        <f>IF(OR(historie[[#This Row],[Výška]]&lt;b_4_m,historie[[#This Row],[Výška]]=""),0,ROUNDDOWN(a_4_m*(ROUND(historie[[#This Row],[Výška]]*VLOOKUP(historie[[#This Row],[Veteran]],Veteran,5,FALSE),0)-b_4_m)^c_4_m,0))</f>
        <v>206</v>
      </c>
      <c r="AP28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28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88" s="61">
        <f>IF(OR(historie[[#This Row],[Disk]]&lt;b_7_m,historie[[#This Row],[Disk]]=""),0,ROUNDDOWN(a_7_m*(FLOOR(historie[[#This Row],[Disk]]*VLOOKUP(historie[[#This Row],[Veteran]],Veteran,8,FALSE),0.01)-b_7_m)^c_7_m,0))</f>
        <v>0</v>
      </c>
      <c r="AS288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88" s="6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288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88" s="80">
        <f t="shared" si="4"/>
        <v>1308</v>
      </c>
      <c r="AW288" s="62">
        <f t="array" ref="AW288">MAX(IF(historie[[Jméno a příjmení]:[Jméno a příjmení]]=A288,historie[[100m_body_v]:[100m_body_v]]))
+MAX(IF(historie[[Jméno a příjmení]:[Jméno a příjmení]]=A288,historie[[dálka_body_v]:[dálka_body_v]]))
+MAX(IF(historie[[Jméno a příjmení]:[Jméno a příjmení]]=A288,historie[[koule_body_v]:[koule_body_v]]))
+MAX(IF(historie[[Jméno a příjmení]:[Jméno a příjmení]]=A288,historie[[výška_body_v]:[výška_body_v]]))
+MAX(IF(historie[[Jméno a příjmení]:[Jméno a příjmení]]=A288,historie[[400m_body_v]:[400m_body_v]]))
+MAX(IF(historie[[Jméno a příjmení]:[Jméno a příjmení]]=A288,historie[[překážky_body_v]:[překážky_body_v]]))
+MAX(IF(historie[[Jméno a příjmení]:[Jméno a příjmení]]=A288,historie[[disk_body_v]:[disk_body_v]]))
+MAX(IF(historie[[Jméno a příjmení]:[Jméno a příjmení]]=A288,historie[[tyčka_body_v]:[tyčka_body_v]]))
+MAX(IF(historie[[Jméno a příjmení]:[Jméno a příjmení]]=A288,historie[[oštěp_body_v]:[oštěp_body_v]]))
+MAX(IF(historie[[Jméno a příjmení]:[Jméno a příjmení]]=A288,historie[[1500m_body_v]:[1500m_body_v]]))</f>
        <v>2386</v>
      </c>
    </row>
    <row r="289" spans="1:49" x14ac:dyDescent="0.2">
      <c r="A289" s="56" t="s">
        <v>49</v>
      </c>
      <c r="B289" s="56">
        <v>1972</v>
      </c>
      <c r="C289" s="57">
        <v>13.19</v>
      </c>
      <c r="D289" s="58">
        <v>397</v>
      </c>
      <c r="E289" s="59">
        <v>444</v>
      </c>
      <c r="F289" s="58">
        <v>280</v>
      </c>
      <c r="G289" s="57">
        <v>8.23</v>
      </c>
      <c r="H289" s="58">
        <v>380</v>
      </c>
      <c r="I289" s="63">
        <v>135</v>
      </c>
      <c r="J289" s="58">
        <v>283</v>
      </c>
      <c r="K289" s="57">
        <v>69.75</v>
      </c>
      <c r="L289" s="58">
        <v>140</v>
      </c>
      <c r="M289" s="57">
        <v>28.88</v>
      </c>
      <c r="N289" s="58">
        <v>0</v>
      </c>
      <c r="O289" s="57">
        <v>21.33</v>
      </c>
      <c r="P289" s="58">
        <v>297</v>
      </c>
      <c r="Q289" s="63"/>
      <c r="R289" s="58">
        <v>0</v>
      </c>
      <c r="S289" s="57">
        <v>25.13</v>
      </c>
      <c r="T289" s="58">
        <v>231</v>
      </c>
      <c r="U289" s="60">
        <v>4.4791666666666669E-3</v>
      </c>
      <c r="V289" s="58">
        <v>165</v>
      </c>
      <c r="W289" s="58">
        <v>2173</v>
      </c>
      <c r="X289" s="83">
        <v>2010</v>
      </c>
      <c r="Y289" s="77">
        <f>IF(historie[[#This Row],[Ročník]]&lt;&gt;0,historie[[#This Row],[Rok]]-historie[[#This Row],[Ročník]],"")</f>
        <v>38</v>
      </c>
      <c r="Z289" s="80">
        <f>IF(AND(historie[[#This Row],[Ročník]]&lt;&gt;"",FLOOR(historie[[#This Row],[Rok]]-historie[[#This Row],[Ročník]],5)&gt;=35),FLOOR(historie[[#This Row],[Rok]]-historie[[#This Row],[Ročník]],5),0)</f>
        <v>35</v>
      </c>
      <c r="AA289" s="61">
        <f>IF(OR(historie[[#This Row],[100m]]&gt;b_1_m-k_1_m*měření,historie[[#This Row],[100m]]=""),0,ROUNDDOWN(a_1_m*(b_1_m-k_1_m*měření-historie[[#This Row],[100m]])^c_1_m,0))</f>
        <v>397</v>
      </c>
      <c r="AB289" s="61">
        <f>IF(OR(historie[[#This Row],[Dálka]]&lt;b_2_m,historie[[#This Row],[Dálka]]=""),0,ROUNDDOWN(a_2_m*(historie[[#This Row],[Dálka]]-b_2_m)^c_2_m,0))</f>
        <v>280</v>
      </c>
      <c r="AC289" s="61">
        <f>IF(OR(historie[[#This Row],[Koule]]&lt;b_3_m,historie[[#This Row],[Koule]]=""),0,ROUNDDOWN(a_3_m*(historie[[#This Row],[Koule]]-b_3_m)^c_3_m,0))</f>
        <v>380</v>
      </c>
      <c r="AD289" s="61">
        <f>IF(OR(historie[[#This Row],[Výška]]&lt;b_4_m,historie[[#This Row],[Výška]]=""),0,ROUNDDOWN(a_4_m*(historie[[#This Row],[Výška]]-b_4_m)^c_4_m,0))</f>
        <v>283</v>
      </c>
      <c r="AE289" s="61">
        <f>IF(OR(historie[[#This Row],[400m]]&gt;b_5_m-k_5_m*měření,historie[[#This Row],[400m]]=""),0,ROUNDDOWN(a_5_m*(b_5_m-k_5_m*měření-historie[[#This Row],[400m]])^c_5_m,0))</f>
        <v>140</v>
      </c>
      <c r="AF289" s="61">
        <f>IF(OR(historie[[#This Row],[Překážky]]&gt;b_6_m-k_6_m*měření,historie[[#This Row],[Překážky]]=""),0,ROUNDDOWN(a_6_m*(b_6_m-k_6_m*měření-historie[[#This Row],[Překážky]])^c_6_m,0))</f>
        <v>0</v>
      </c>
      <c r="AG289" s="61">
        <f>IF(OR(historie[[#This Row],[Disk]]&lt;b_7_m,historie[[#This Row],[Disk]]=""),0,ROUNDDOWN(a_7_m*(historie[[#This Row],[Disk]]-b_7_m)^c_7_m,0))</f>
        <v>297</v>
      </c>
      <c r="AH289" s="61">
        <f>IF(OR(historie[[#This Row],[Tyčka]]&lt;b_8_m,historie[[#This Row],[Tyčka]]=""),0,ROUNDDOWN(a_8_m*(historie[[#This Row],[Tyčka]]-b_8_m)^c_8_m,0))</f>
        <v>0</v>
      </c>
      <c r="AI289" s="61">
        <f>IF(OR(historie[[#This Row],[Oštěp]]&lt;b_9_m,historie[[#This Row],[Oštěp]]=""),0,ROUNDDOWN(a_9_m*(historie[[#This Row],[Oštěp]]-b_9_m)^c_9_m,0))</f>
        <v>231</v>
      </c>
      <c r="AJ289" s="61">
        <f>IF(OR(historie[[#This Row],[1500m]]*24*60*60&gt;b_10_m,historie[[#This Row],[1500m]]=""),0,ROUNDDOWN(a_10_m*(b_10_m-historie[[#This Row],[1500m]]*24*60*60)^c_10_m,0))</f>
        <v>165</v>
      </c>
      <c r="AK28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2173</v>
      </c>
      <c r="AL28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425</v>
      </c>
      <c r="AM289" s="61">
        <f>IF(OR(historie[[#This Row],[Dálka]]&lt;b_2_m,historie[[#This Row],[Dálka]]=""),0,ROUNDDOWN(a_2_m*(ROUND(historie[[#This Row],[Dálka]]*VLOOKUP(historie[[#This Row],[Veteran]],Veteran,3,FALSE),0)-b_2_m)^c_2_m,0))</f>
        <v>304</v>
      </c>
      <c r="AN289" s="61">
        <f>IF(OR(historie[[#This Row],[Koule]]&lt;b_3_m,historie[[#This Row],[Koule]]=""),0,ROUNDDOWN(a_3_m*(FLOOR(historie[[#This Row],[Koule]]*VLOOKUP(historie[[#This Row],[Veteran]],Veteran,4,FALSE),0.01)-b_3_m)^c_3_m,0))</f>
        <v>398</v>
      </c>
      <c r="AO289" s="61">
        <f>IF(OR(historie[[#This Row],[Výška]]&lt;b_4_m,historie[[#This Row],[Výška]]=""),0,ROUNDDOWN(a_4_m*(ROUND(historie[[#This Row],[Výška]]*VLOOKUP(historie[[#This Row],[Veteran]],Veteran,5,FALSE),0)-b_4_m)^c_4_m,0))</f>
        <v>310</v>
      </c>
      <c r="AP28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195</v>
      </c>
      <c r="AQ28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89" s="61">
        <f>IF(OR(historie[[#This Row],[Disk]]&lt;b_7_m,historie[[#This Row],[Disk]]=""),0,ROUNDDOWN(a_7_m*(FLOOR(historie[[#This Row],[Disk]]*VLOOKUP(historie[[#This Row],[Veteran]],Veteran,8,FALSE),0.01)-b_7_m)^c_7_m,0))</f>
        <v>303</v>
      </c>
      <c r="AS28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89" s="61">
        <f>IF(OR(historie[[#This Row],[Oštěp]]&lt;b_9_m,historie[[#This Row],[Oštěp]]=""),0,ROUNDDOWN(a_9_m*(FLOOR(historie[[#This Row],[Oštěp]]*VLOOKUP(historie[[#This Row],[Veteran]],Veteran,10,FALSE),0.01)-b_9_m)^c_9_m,0))</f>
        <v>236</v>
      </c>
      <c r="AU289" s="61">
        <f>IF(OR(historie[[#This Row],[1500m]]*24*60*60&gt;b_10_m,historie[[#This Row],[1500m]]=""),0,ROUNDDOWN(a_10_m*(b_10_m-historie[[#This Row],[1500m]]*VLOOKUP(historie[[#This Row],[Veteran]],Veteran,11,FALSE)*24*60*60)^c_10_m,0))</f>
        <v>176</v>
      </c>
      <c r="AV289" s="80">
        <f t="shared" si="4"/>
        <v>2347</v>
      </c>
      <c r="AW289" s="62">
        <f t="array" ref="AW289">MAX(IF(historie[[Jméno a příjmení]:[Jméno a příjmení]]=A289,historie[[100m_body_v]:[100m_body_v]]))
+MAX(IF(historie[[Jméno a příjmení]:[Jméno a příjmení]]=A289,historie[[dálka_body_v]:[dálka_body_v]]))
+MAX(IF(historie[[Jméno a příjmení]:[Jméno a příjmení]]=A289,historie[[koule_body_v]:[koule_body_v]]))
+MAX(IF(historie[[Jméno a příjmení]:[Jméno a příjmení]]=A289,historie[[výška_body_v]:[výška_body_v]]))
+MAX(IF(historie[[Jméno a příjmení]:[Jméno a příjmení]]=A289,historie[[400m_body_v]:[400m_body_v]]))
+MAX(IF(historie[[Jméno a příjmení]:[Jméno a příjmení]]=A289,historie[[překážky_body_v]:[překážky_body_v]]))
+MAX(IF(historie[[Jméno a příjmení]:[Jméno a příjmení]]=A289,historie[[disk_body_v]:[disk_body_v]]))
+MAX(IF(historie[[Jméno a příjmení]:[Jméno a příjmení]]=A289,historie[[tyčka_body_v]:[tyčka_body_v]]))
+MAX(IF(historie[[Jméno a příjmení]:[Jméno a příjmení]]=A289,historie[[oštěp_body_v]:[oštěp_body_v]]))
+MAX(IF(historie[[Jméno a příjmení]:[Jméno a příjmení]]=A289,historie[[1500m_body_v]:[1500m_body_v]]))</f>
        <v>2386</v>
      </c>
    </row>
    <row r="290" spans="1:49" x14ac:dyDescent="0.2">
      <c r="A290" s="56" t="s">
        <v>46</v>
      </c>
      <c r="B290" s="56">
        <v>1974</v>
      </c>
      <c r="C290" s="57">
        <v>14.5</v>
      </c>
      <c r="D290" s="58">
        <v>215</v>
      </c>
      <c r="E290" s="59">
        <v>424</v>
      </c>
      <c r="F290" s="58">
        <v>245</v>
      </c>
      <c r="G290" s="57">
        <v>7.24</v>
      </c>
      <c r="H290" s="58">
        <v>321</v>
      </c>
      <c r="I290" s="63">
        <v>145</v>
      </c>
      <c r="J290" s="58">
        <v>352</v>
      </c>
      <c r="K290" s="57">
        <v>67.8</v>
      </c>
      <c r="L290" s="58">
        <v>183</v>
      </c>
      <c r="M290" s="57">
        <v>24.7</v>
      </c>
      <c r="N290" s="58">
        <v>65</v>
      </c>
      <c r="O290" s="57">
        <v>19.29</v>
      </c>
      <c r="P290" s="58">
        <v>259</v>
      </c>
      <c r="Q290" s="63">
        <v>220</v>
      </c>
      <c r="R290" s="58">
        <v>179</v>
      </c>
      <c r="S290" s="57">
        <v>15.88</v>
      </c>
      <c r="T290" s="58">
        <v>107</v>
      </c>
      <c r="U290" s="60">
        <v>3.8773148148148143E-3</v>
      </c>
      <c r="V290" s="58">
        <v>375</v>
      </c>
      <c r="W290" s="58">
        <v>2301</v>
      </c>
      <c r="X290" s="83">
        <v>2009</v>
      </c>
      <c r="Y290" s="77">
        <f>IF(historie[[#This Row],[Ročník]]&lt;&gt;0,historie[[#This Row],[Rok]]-historie[[#This Row],[Ročník]],"")</f>
        <v>35</v>
      </c>
      <c r="Z290" s="80">
        <f>IF(AND(historie[[#This Row],[Ročník]]&lt;&gt;"",FLOOR(historie[[#This Row],[Rok]]-historie[[#This Row],[Ročník]],5)&gt;=35),FLOOR(historie[[#This Row],[Rok]]-historie[[#This Row],[Ročník]],5),0)</f>
        <v>35</v>
      </c>
      <c r="AA290" s="61">
        <f>IF(OR(historie[[#This Row],[100m]]&gt;b_1_m-k_1_m*měření,historie[[#This Row],[100m]]=""),0,ROUNDDOWN(a_1_m*(b_1_m-k_1_m*měření-historie[[#This Row],[100m]])^c_1_m,0))</f>
        <v>215</v>
      </c>
      <c r="AB290" s="61">
        <f>IF(OR(historie[[#This Row],[Dálka]]&lt;b_2_m,historie[[#This Row],[Dálka]]=""),0,ROUNDDOWN(a_2_m*(historie[[#This Row],[Dálka]]-b_2_m)^c_2_m,0))</f>
        <v>245</v>
      </c>
      <c r="AC290" s="61">
        <f>IF(OR(historie[[#This Row],[Koule]]&lt;b_3_m,historie[[#This Row],[Koule]]=""),0,ROUNDDOWN(a_3_m*(historie[[#This Row],[Koule]]-b_3_m)^c_3_m,0))</f>
        <v>321</v>
      </c>
      <c r="AD290" s="61">
        <f>IF(OR(historie[[#This Row],[Výška]]&lt;b_4_m,historie[[#This Row],[Výška]]=""),0,ROUNDDOWN(a_4_m*(historie[[#This Row],[Výška]]-b_4_m)^c_4_m,0))</f>
        <v>352</v>
      </c>
      <c r="AE290" s="61">
        <f>IF(OR(historie[[#This Row],[400m]]&gt;b_5_m-k_5_m*měření,historie[[#This Row],[400m]]=""),0,ROUNDDOWN(a_5_m*(b_5_m-k_5_m*měření-historie[[#This Row],[400m]])^c_5_m,0))</f>
        <v>183</v>
      </c>
      <c r="AF290" s="61">
        <f>IF(OR(historie[[#This Row],[Překážky]]&gt;b_6_m-k_6_m*měření,historie[[#This Row],[Překážky]]=""),0,ROUNDDOWN(a_6_m*(b_6_m-k_6_m*měření-historie[[#This Row],[Překážky]])^c_6_m,0))</f>
        <v>65</v>
      </c>
      <c r="AG290" s="61">
        <f>IF(OR(historie[[#This Row],[Disk]]&lt;b_7_m,historie[[#This Row],[Disk]]=""),0,ROUNDDOWN(a_7_m*(historie[[#This Row],[Disk]]-b_7_m)^c_7_m,0))</f>
        <v>259</v>
      </c>
      <c r="AH290" s="61">
        <f>IF(OR(historie[[#This Row],[Tyčka]]&lt;b_8_m,historie[[#This Row],[Tyčka]]=""),0,ROUNDDOWN(a_8_m*(historie[[#This Row],[Tyčka]]-b_8_m)^c_8_m,0))</f>
        <v>179</v>
      </c>
      <c r="AI290" s="61">
        <f>IF(OR(historie[[#This Row],[Oštěp]]&lt;b_9_m,historie[[#This Row],[Oštěp]]=""),0,ROUNDDOWN(a_9_m*(historie[[#This Row],[Oštěp]]-b_9_m)^c_9_m,0))</f>
        <v>107</v>
      </c>
      <c r="AJ290" s="61">
        <f>IF(OR(historie[[#This Row],[1500m]]*24*60*60&gt;b_10_m,historie[[#This Row],[1500m]]=""),0,ROUNDDOWN(a_10_m*(b_10_m-historie[[#This Row],[1500m]]*24*60*60)^c_10_m,0))</f>
        <v>375</v>
      </c>
      <c r="AK29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2301</v>
      </c>
      <c r="AL29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238</v>
      </c>
      <c r="AM290" s="61">
        <f>IF(OR(historie[[#This Row],[Dálka]]&lt;b_2_m,historie[[#This Row],[Dálka]]=""),0,ROUNDDOWN(a_2_m*(ROUND(historie[[#This Row],[Dálka]]*VLOOKUP(historie[[#This Row],[Veteran]],Veteran,3,FALSE),0)-b_2_m)^c_2_m,0))</f>
        <v>267</v>
      </c>
      <c r="AN290" s="61">
        <f>IF(OR(historie[[#This Row],[Koule]]&lt;b_3_m,historie[[#This Row],[Koule]]=""),0,ROUNDDOWN(a_3_m*(FLOOR(historie[[#This Row],[Koule]]*VLOOKUP(historie[[#This Row],[Veteran]],Veteran,4,FALSE),0.01)-b_3_m)^c_3_m,0))</f>
        <v>337</v>
      </c>
      <c r="AO290" s="61">
        <f>IF(OR(historie[[#This Row],[Výška]]&lt;b_4_m,historie[[#This Row],[Výška]]=""),0,ROUNDDOWN(a_4_m*(ROUND(historie[[#This Row],[Výška]]*VLOOKUP(historie[[#This Row],[Veteran]],Veteran,5,FALSE),0)-b_4_m)^c_4_m,0))</f>
        <v>381</v>
      </c>
      <c r="AP29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243</v>
      </c>
      <c r="AQ29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75</v>
      </c>
      <c r="AR290" s="61">
        <f>IF(OR(historie[[#This Row],[Disk]]&lt;b_7_m,historie[[#This Row],[Disk]]=""),0,ROUNDDOWN(a_7_m*(FLOOR(historie[[#This Row],[Disk]]*VLOOKUP(historie[[#This Row],[Veteran]],Veteran,8,FALSE),0.01)-b_7_m)^c_7_m,0))</f>
        <v>264</v>
      </c>
      <c r="AS290" s="61">
        <f>IF(OR(historie[[#This Row],[Tyčka]]&lt;b_8_m,historie[[#This Row],[Tyčka]]=""),0,ROUNDDOWN(a_8_m*(ROUND(historie[[#This Row],[Tyčka]]*VLOOKUP(historie[[#This Row],[Veteran]],Veteran,9,FALSE),0)-b_8_m)^c_8_m,0))</f>
        <v>187</v>
      </c>
      <c r="AT290" s="61">
        <f>IF(OR(historie[[#This Row],[Oštěp]]&lt;b_9_m,historie[[#This Row],[Oštěp]]=""),0,ROUNDDOWN(a_9_m*(FLOOR(historie[[#This Row],[Oštěp]]*VLOOKUP(historie[[#This Row],[Veteran]],Veteran,10,FALSE),0.01)-b_9_m)^c_9_m,0))</f>
        <v>109</v>
      </c>
      <c r="AU290" s="61">
        <f>IF(OR(historie[[#This Row],[1500m]]*24*60*60&gt;b_10_m,historie[[#This Row],[1500m]]=""),0,ROUNDDOWN(a_10_m*(b_10_m-historie[[#This Row],[1500m]]*VLOOKUP(historie[[#This Row],[Veteran]],Veteran,11,FALSE)*24*60*60)^c_10_m,0))</f>
        <v>389</v>
      </c>
      <c r="AV290" s="80">
        <f t="shared" si="4"/>
        <v>2490</v>
      </c>
      <c r="AW290" s="62">
        <f t="array" ref="AW290">MAX(IF(historie[[Jméno a příjmení]:[Jméno a příjmení]]=A290,historie[[100m_body_v]:[100m_body_v]]))
+MAX(IF(historie[[Jméno a příjmení]:[Jméno a příjmení]]=A290,historie[[dálka_body_v]:[dálka_body_v]]))
+MAX(IF(historie[[Jméno a příjmení]:[Jméno a příjmení]]=A290,historie[[koule_body_v]:[koule_body_v]]))
+MAX(IF(historie[[Jméno a příjmení]:[Jméno a příjmení]]=A290,historie[[výška_body_v]:[výška_body_v]]))
+MAX(IF(historie[[Jméno a příjmení]:[Jméno a příjmení]]=A290,historie[[400m_body_v]:[400m_body_v]]))
+MAX(IF(historie[[Jméno a příjmení]:[Jméno a příjmení]]=A290,historie[[překážky_body_v]:[překážky_body_v]]))
+MAX(IF(historie[[Jméno a příjmení]:[Jméno a příjmení]]=A290,historie[[disk_body_v]:[disk_body_v]]))
+MAX(IF(historie[[Jméno a příjmení]:[Jméno a příjmení]]=A290,historie[[tyčka_body_v]:[tyčka_body_v]]))
+MAX(IF(historie[[Jméno a příjmení]:[Jméno a příjmení]]=A290,historie[[oštěp_body_v]:[oštěp_body_v]]))
+MAX(IF(historie[[Jméno a příjmení]:[Jméno a příjmení]]=A290,historie[[1500m_body_v]:[1500m_body_v]]))</f>
        <v>2490</v>
      </c>
    </row>
    <row r="291" spans="1:49" x14ac:dyDescent="0.2">
      <c r="A291" s="56" t="s">
        <v>98</v>
      </c>
      <c r="B291" s="56"/>
      <c r="C291" s="57">
        <v>14.38</v>
      </c>
      <c r="D291" s="58">
        <v>230</v>
      </c>
      <c r="E291" s="59">
        <v>418</v>
      </c>
      <c r="F291" s="58">
        <v>235</v>
      </c>
      <c r="G291" s="57">
        <v>7.99</v>
      </c>
      <c r="H291" s="58">
        <v>366</v>
      </c>
      <c r="I291" s="59">
        <v>120</v>
      </c>
      <c r="J291" s="58">
        <v>188</v>
      </c>
      <c r="K291" s="57">
        <v>73.5</v>
      </c>
      <c r="L291" s="58">
        <v>71</v>
      </c>
      <c r="M291" s="57"/>
      <c r="N291" s="58">
        <v>0</v>
      </c>
      <c r="O291" s="57">
        <v>22.52</v>
      </c>
      <c r="P291" s="58">
        <v>320</v>
      </c>
      <c r="Q291" s="59"/>
      <c r="R291" s="58">
        <v>0</v>
      </c>
      <c r="S291" s="57">
        <v>24.13</v>
      </c>
      <c r="T291" s="58">
        <v>218</v>
      </c>
      <c r="U291" s="60"/>
      <c r="V291" s="58">
        <v>0</v>
      </c>
      <c r="W291" s="58">
        <v>1628</v>
      </c>
      <c r="X291" s="83">
        <v>2003</v>
      </c>
      <c r="Y291" s="77" t="str">
        <f>IF(historie[[#This Row],[Ročník]]&lt;&gt;0,historie[[#This Row],[Rok]]-historie[[#This Row],[Ročník]],"")</f>
        <v/>
      </c>
      <c r="Z291" s="80">
        <f>IF(AND(historie[[#This Row],[Ročník]]&lt;&gt;"",FLOOR(historie[[#This Row],[Rok]]-historie[[#This Row],[Ročník]],5)&gt;=35),FLOOR(historie[[#This Row],[Rok]]-historie[[#This Row],[Ročník]],5),0)</f>
        <v>0</v>
      </c>
      <c r="AA291" s="61">
        <f>IF(OR(historie[[#This Row],[100m]]&gt;b_1_m-k_1_m*měření,historie[[#This Row],[100m]]=""),0,ROUNDDOWN(a_1_m*(b_1_m-k_1_m*měření-historie[[#This Row],[100m]])^c_1_m,0))</f>
        <v>230</v>
      </c>
      <c r="AB291" s="61">
        <f>IF(OR(historie[[#This Row],[Dálka]]&lt;b_2_m,historie[[#This Row],[Dálka]]=""),0,ROUNDDOWN(a_2_m*(historie[[#This Row],[Dálka]]-b_2_m)^c_2_m,0))</f>
        <v>235</v>
      </c>
      <c r="AC291" s="61">
        <f>IF(OR(historie[[#This Row],[Koule]]&lt;b_3_m,historie[[#This Row],[Koule]]=""),0,ROUNDDOWN(a_3_m*(historie[[#This Row],[Koule]]-b_3_m)^c_3_m,0))</f>
        <v>366</v>
      </c>
      <c r="AD291" s="61">
        <f>IF(OR(historie[[#This Row],[Výška]]&lt;b_4_m,historie[[#This Row],[Výška]]=""),0,ROUNDDOWN(a_4_m*(historie[[#This Row],[Výška]]-b_4_m)^c_4_m,0))</f>
        <v>188</v>
      </c>
      <c r="AE291" s="61">
        <f>IF(OR(historie[[#This Row],[400m]]&gt;b_5_m-k_5_m*měření,historie[[#This Row],[400m]]=""),0,ROUNDDOWN(a_5_m*(b_5_m-k_5_m*měření-historie[[#This Row],[400m]])^c_5_m,0))</f>
        <v>71</v>
      </c>
      <c r="AF291" s="61">
        <f>IF(OR(historie[[#This Row],[Překážky]]&gt;b_6_m-k_6_m*měření,historie[[#This Row],[Překážky]]=""),0,ROUNDDOWN(a_6_m*(b_6_m-k_6_m*měření-historie[[#This Row],[Překážky]])^c_6_m,0))</f>
        <v>0</v>
      </c>
      <c r="AG291" s="61">
        <f>IF(OR(historie[[#This Row],[Disk]]&lt;b_7_m,historie[[#This Row],[Disk]]=""),0,ROUNDDOWN(a_7_m*(historie[[#This Row],[Disk]]-b_7_m)^c_7_m,0))</f>
        <v>320</v>
      </c>
      <c r="AH291" s="61">
        <f>IF(OR(historie[[#This Row],[Tyčka]]&lt;b_8_m,historie[[#This Row],[Tyčka]]=""),0,ROUNDDOWN(a_8_m*(historie[[#This Row],[Tyčka]]-b_8_m)^c_8_m,0))</f>
        <v>0</v>
      </c>
      <c r="AI291" s="61">
        <f>IF(OR(historie[[#This Row],[Oštěp]]&lt;b_9_m,historie[[#This Row],[Oštěp]]=""),0,ROUNDDOWN(a_9_m*(historie[[#This Row],[Oštěp]]-b_9_m)^c_9_m,0))</f>
        <v>218</v>
      </c>
      <c r="AJ291" s="61">
        <f>IF(OR(historie[[#This Row],[1500m]]*24*60*60&gt;b_10_m,historie[[#This Row],[1500m]]=""),0,ROUNDDOWN(a_10_m*(b_10_m-historie[[#This Row],[1500m]]*24*60*60)^c_10_m,0))</f>
        <v>0</v>
      </c>
      <c r="AK29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1628</v>
      </c>
      <c r="AL29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230</v>
      </c>
      <c r="AM291" s="61">
        <f>IF(OR(historie[[#This Row],[Dálka]]&lt;b_2_m,historie[[#This Row],[Dálka]]=""),0,ROUNDDOWN(a_2_m*(ROUND(historie[[#This Row],[Dálka]]*VLOOKUP(historie[[#This Row],[Veteran]],Veteran,3,FALSE),0)-b_2_m)^c_2_m,0))</f>
        <v>235</v>
      </c>
      <c r="AN291" s="61">
        <f>IF(OR(historie[[#This Row],[Koule]]&lt;b_3_m,historie[[#This Row],[Koule]]=""),0,ROUNDDOWN(a_3_m*(FLOOR(historie[[#This Row],[Koule]]*VLOOKUP(historie[[#This Row],[Veteran]],Veteran,4,FALSE),0.01)-b_3_m)^c_3_m,0))</f>
        <v>366</v>
      </c>
      <c r="AO291" s="61">
        <f>IF(OR(historie[[#This Row],[Výška]]&lt;b_4_m,historie[[#This Row],[Výška]]=""),0,ROUNDDOWN(a_4_m*(ROUND(historie[[#This Row],[Výška]]*VLOOKUP(historie[[#This Row],[Veteran]],Veteran,5,FALSE),0)-b_4_m)^c_4_m,0))</f>
        <v>188</v>
      </c>
      <c r="AP29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71</v>
      </c>
      <c r="AQ29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91" s="61">
        <f>IF(OR(historie[[#This Row],[Disk]]&lt;b_7_m,historie[[#This Row],[Disk]]=""),0,ROUNDDOWN(a_7_m*(FLOOR(historie[[#This Row],[Disk]]*VLOOKUP(historie[[#This Row],[Veteran]],Veteran,8,FALSE),0.01)-b_7_m)^c_7_m,0))</f>
        <v>320</v>
      </c>
      <c r="AS29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91" s="61">
        <f>IF(OR(historie[[#This Row],[Oštěp]]&lt;b_9_m,historie[[#This Row],[Oštěp]]=""),0,ROUNDDOWN(a_9_m*(FLOOR(historie[[#This Row],[Oštěp]]*VLOOKUP(historie[[#This Row],[Veteran]],Veteran,10,FALSE),0.01)-b_9_m)^c_9_m,0))</f>
        <v>218</v>
      </c>
      <c r="AU291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91" s="80">
        <f t="shared" si="4"/>
        <v>1628</v>
      </c>
      <c r="AW291" s="62">
        <f t="array" ref="AW291">MAX(IF(historie[[Jméno a příjmení]:[Jméno a příjmení]]=A291,historie[[100m_body_v]:[100m_body_v]]))
+MAX(IF(historie[[Jméno a příjmení]:[Jméno a příjmení]]=A291,historie[[dálka_body_v]:[dálka_body_v]]))
+MAX(IF(historie[[Jméno a příjmení]:[Jméno a příjmení]]=A291,historie[[koule_body_v]:[koule_body_v]]))
+MAX(IF(historie[[Jméno a příjmení]:[Jméno a příjmení]]=A291,historie[[výška_body_v]:[výška_body_v]]))
+MAX(IF(historie[[Jméno a příjmení]:[Jméno a příjmení]]=A291,historie[[400m_body_v]:[400m_body_v]]))
+MAX(IF(historie[[Jméno a příjmení]:[Jméno a příjmení]]=A291,historie[[překážky_body_v]:[překážky_body_v]]))
+MAX(IF(historie[[Jméno a příjmení]:[Jméno a příjmení]]=A291,historie[[disk_body_v]:[disk_body_v]]))
+MAX(IF(historie[[Jméno a příjmení]:[Jméno a příjmení]]=A291,historie[[tyčka_body_v]:[tyčka_body_v]]))
+MAX(IF(historie[[Jméno a příjmení]:[Jméno a příjmení]]=A291,historie[[oštěp_body_v]:[oštěp_body_v]]))
+MAX(IF(historie[[Jméno a příjmení]:[Jméno a příjmení]]=A291,historie[[1500m_body_v]:[1500m_body_v]]))</f>
        <v>2035</v>
      </c>
    </row>
    <row r="292" spans="1:49" x14ac:dyDescent="0.2">
      <c r="A292" s="56" t="s">
        <v>98</v>
      </c>
      <c r="B292" s="56"/>
      <c r="C292" s="57">
        <v>14.8</v>
      </c>
      <c r="D292" s="58">
        <v>181</v>
      </c>
      <c r="E292" s="59">
        <v>366</v>
      </c>
      <c r="F292" s="58">
        <v>153</v>
      </c>
      <c r="G292" s="57">
        <v>8.06</v>
      </c>
      <c r="H292" s="58">
        <v>370</v>
      </c>
      <c r="I292" s="59">
        <v>125</v>
      </c>
      <c r="J292" s="58">
        <v>218</v>
      </c>
      <c r="K292" s="57">
        <v>77.2</v>
      </c>
      <c r="L292" s="58">
        <v>24</v>
      </c>
      <c r="M292" s="57"/>
      <c r="N292" s="58">
        <v>0</v>
      </c>
      <c r="O292" s="57">
        <v>22.39</v>
      </c>
      <c r="P292" s="58">
        <v>317</v>
      </c>
      <c r="Q292" s="59"/>
      <c r="R292" s="58">
        <v>0</v>
      </c>
      <c r="S292" s="57">
        <v>27.77</v>
      </c>
      <c r="T292" s="58">
        <v>268</v>
      </c>
      <c r="U292" s="60"/>
      <c r="V292" s="58">
        <v>0</v>
      </c>
      <c r="W292" s="58">
        <v>1531</v>
      </c>
      <c r="X292" s="83">
        <v>2001</v>
      </c>
      <c r="Y292" s="77" t="str">
        <f>IF(historie[[#This Row],[Ročník]]&lt;&gt;0,historie[[#This Row],[Rok]]-historie[[#This Row],[Ročník]],"")</f>
        <v/>
      </c>
      <c r="Z292" s="80">
        <f>IF(AND(historie[[#This Row],[Ročník]]&lt;&gt;"",FLOOR(historie[[#This Row],[Rok]]-historie[[#This Row],[Ročník]],5)&gt;=35),FLOOR(historie[[#This Row],[Rok]]-historie[[#This Row],[Ročník]],5),0)</f>
        <v>0</v>
      </c>
      <c r="AA292" s="61">
        <f>IF(OR(historie[[#This Row],[100m]]&gt;b_1_m-k_1_m*měření,historie[[#This Row],[100m]]=""),0,ROUNDDOWN(a_1_m*(b_1_m-k_1_m*měření-historie[[#This Row],[100m]])^c_1_m,0))</f>
        <v>181</v>
      </c>
      <c r="AB292" s="61">
        <f>IF(OR(historie[[#This Row],[Dálka]]&lt;b_2_m,historie[[#This Row],[Dálka]]=""),0,ROUNDDOWN(a_2_m*(historie[[#This Row],[Dálka]]-b_2_m)^c_2_m,0))</f>
        <v>153</v>
      </c>
      <c r="AC292" s="61">
        <f>IF(OR(historie[[#This Row],[Koule]]&lt;b_3_m,historie[[#This Row],[Koule]]=""),0,ROUNDDOWN(a_3_m*(historie[[#This Row],[Koule]]-b_3_m)^c_3_m,0))</f>
        <v>370</v>
      </c>
      <c r="AD292" s="61">
        <f>IF(OR(historie[[#This Row],[Výška]]&lt;b_4_m,historie[[#This Row],[Výška]]=""),0,ROUNDDOWN(a_4_m*(historie[[#This Row],[Výška]]-b_4_m)^c_4_m,0))</f>
        <v>218</v>
      </c>
      <c r="AE292" s="61">
        <f>IF(OR(historie[[#This Row],[400m]]&gt;b_5_m-k_5_m*měření,historie[[#This Row],[400m]]=""),0,ROUNDDOWN(a_5_m*(b_5_m-k_5_m*měření-historie[[#This Row],[400m]])^c_5_m,0))</f>
        <v>24</v>
      </c>
      <c r="AF292" s="61">
        <f>IF(OR(historie[[#This Row],[Překážky]]&gt;b_6_m-k_6_m*měření,historie[[#This Row],[Překážky]]=""),0,ROUNDDOWN(a_6_m*(b_6_m-k_6_m*měření-historie[[#This Row],[Překážky]])^c_6_m,0))</f>
        <v>0</v>
      </c>
      <c r="AG292" s="61">
        <f>IF(OR(historie[[#This Row],[Disk]]&lt;b_7_m,historie[[#This Row],[Disk]]=""),0,ROUNDDOWN(a_7_m*(historie[[#This Row],[Disk]]-b_7_m)^c_7_m,0))</f>
        <v>317</v>
      </c>
      <c r="AH292" s="61">
        <f>IF(OR(historie[[#This Row],[Tyčka]]&lt;b_8_m,historie[[#This Row],[Tyčka]]=""),0,ROUNDDOWN(a_8_m*(historie[[#This Row],[Tyčka]]-b_8_m)^c_8_m,0))</f>
        <v>0</v>
      </c>
      <c r="AI292" s="61">
        <f>IF(OR(historie[[#This Row],[Oštěp]]&lt;b_9_m,historie[[#This Row],[Oštěp]]=""),0,ROUNDDOWN(a_9_m*(historie[[#This Row],[Oštěp]]-b_9_m)^c_9_m,0))</f>
        <v>268</v>
      </c>
      <c r="AJ292" s="61">
        <f>IF(OR(historie[[#This Row],[1500m]]*24*60*60&gt;b_10_m,historie[[#This Row],[1500m]]=""),0,ROUNDDOWN(a_10_m*(b_10_m-historie[[#This Row],[1500m]]*24*60*60)^c_10_m,0))</f>
        <v>0</v>
      </c>
      <c r="AK29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1531</v>
      </c>
      <c r="AL29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181</v>
      </c>
      <c r="AM292" s="61">
        <f>IF(OR(historie[[#This Row],[Dálka]]&lt;b_2_m,historie[[#This Row],[Dálka]]=""),0,ROUNDDOWN(a_2_m*(ROUND(historie[[#This Row],[Dálka]]*VLOOKUP(historie[[#This Row],[Veteran]],Veteran,3,FALSE),0)-b_2_m)^c_2_m,0))</f>
        <v>153</v>
      </c>
      <c r="AN292" s="61">
        <f>IF(OR(historie[[#This Row],[Koule]]&lt;b_3_m,historie[[#This Row],[Koule]]=""),0,ROUNDDOWN(a_3_m*(FLOOR(historie[[#This Row],[Koule]]*VLOOKUP(historie[[#This Row],[Veteran]],Veteran,4,FALSE),0.01)-b_3_m)^c_3_m,0))</f>
        <v>370</v>
      </c>
      <c r="AO292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29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24</v>
      </c>
      <c r="AQ29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92" s="61">
        <f>IF(OR(historie[[#This Row],[Disk]]&lt;b_7_m,historie[[#This Row],[Disk]]=""),0,ROUNDDOWN(a_7_m*(FLOOR(historie[[#This Row],[Disk]]*VLOOKUP(historie[[#This Row],[Veteran]],Veteran,8,FALSE),0.01)-b_7_m)^c_7_m,0))</f>
        <v>317</v>
      </c>
      <c r="AS292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92" s="61">
        <f>IF(OR(historie[[#This Row],[Oštěp]]&lt;b_9_m,historie[[#This Row],[Oštěp]]=""),0,ROUNDDOWN(a_9_m*(FLOOR(historie[[#This Row],[Oštěp]]*VLOOKUP(historie[[#This Row],[Veteran]],Veteran,10,FALSE),0.01)-b_9_m)^c_9_m,0))</f>
        <v>268</v>
      </c>
      <c r="AU292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92" s="80">
        <f t="shared" si="4"/>
        <v>1531</v>
      </c>
      <c r="AW292" s="62">
        <f t="array" ref="AW292">MAX(IF(historie[[Jméno a příjmení]:[Jméno a příjmení]]=A292,historie[[100m_body_v]:[100m_body_v]]))
+MAX(IF(historie[[Jméno a příjmení]:[Jméno a příjmení]]=A292,historie[[dálka_body_v]:[dálka_body_v]]))
+MAX(IF(historie[[Jméno a příjmení]:[Jméno a příjmení]]=A292,historie[[koule_body_v]:[koule_body_v]]))
+MAX(IF(historie[[Jméno a příjmení]:[Jméno a příjmení]]=A292,historie[[výška_body_v]:[výška_body_v]]))
+MAX(IF(historie[[Jméno a příjmení]:[Jméno a příjmení]]=A292,historie[[400m_body_v]:[400m_body_v]]))
+MAX(IF(historie[[Jméno a příjmení]:[Jméno a příjmení]]=A292,historie[[překážky_body_v]:[překážky_body_v]]))
+MAX(IF(historie[[Jméno a příjmení]:[Jméno a příjmení]]=A292,historie[[disk_body_v]:[disk_body_v]]))
+MAX(IF(historie[[Jméno a příjmení]:[Jméno a příjmení]]=A292,historie[[tyčka_body_v]:[tyčka_body_v]]))
+MAX(IF(historie[[Jméno a příjmení]:[Jméno a příjmení]]=A292,historie[[oštěp_body_v]:[oštěp_body_v]]))
+MAX(IF(historie[[Jméno a příjmení]:[Jméno a příjmení]]=A292,historie[[1500m_body_v]:[1500m_body_v]]))</f>
        <v>2035</v>
      </c>
    </row>
    <row r="293" spans="1:49" x14ac:dyDescent="0.2">
      <c r="A293" s="56" t="s">
        <v>98</v>
      </c>
      <c r="B293" s="56"/>
      <c r="C293" s="57">
        <v>14.3</v>
      </c>
      <c r="D293" s="58">
        <v>240</v>
      </c>
      <c r="E293" s="59">
        <v>388</v>
      </c>
      <c r="F293" s="58">
        <v>187</v>
      </c>
      <c r="G293" s="57">
        <v>7.83</v>
      </c>
      <c r="H293" s="58">
        <v>356</v>
      </c>
      <c r="I293" s="59">
        <v>115</v>
      </c>
      <c r="J293" s="58">
        <v>159</v>
      </c>
      <c r="K293" s="57">
        <v>73.099999999999994</v>
      </c>
      <c r="L293" s="58">
        <v>78</v>
      </c>
      <c r="M293" s="57"/>
      <c r="N293" s="58">
        <v>0</v>
      </c>
      <c r="O293" s="57">
        <v>22.07</v>
      </c>
      <c r="P293" s="58">
        <v>311</v>
      </c>
      <c r="Q293" s="59"/>
      <c r="R293" s="58">
        <v>0</v>
      </c>
      <c r="S293" s="57">
        <v>24.2</v>
      </c>
      <c r="T293" s="58">
        <v>218</v>
      </c>
      <c r="U293" s="60"/>
      <c r="V293" s="58">
        <v>0</v>
      </c>
      <c r="W293" s="58">
        <v>1549</v>
      </c>
      <c r="X293" s="83">
        <v>2000</v>
      </c>
      <c r="Y293" s="77" t="str">
        <f>IF(historie[[#This Row],[Ročník]]&lt;&gt;0,historie[[#This Row],[Rok]]-historie[[#This Row],[Ročník]],"")</f>
        <v/>
      </c>
      <c r="Z293" s="80">
        <f>IF(AND(historie[[#This Row],[Ročník]]&lt;&gt;"",FLOOR(historie[[#This Row],[Rok]]-historie[[#This Row],[Ročník]],5)&gt;=35),FLOOR(historie[[#This Row],[Rok]]-historie[[#This Row],[Ročník]],5),0)</f>
        <v>0</v>
      </c>
      <c r="AA293" s="61">
        <f>IF(OR(historie[[#This Row],[100m]]&gt;b_1_m-k_1_m*měření,historie[[#This Row],[100m]]=""),0,ROUNDDOWN(a_1_m*(b_1_m-k_1_m*měření-historie[[#This Row],[100m]])^c_1_m,0))</f>
        <v>240</v>
      </c>
      <c r="AB293" s="61">
        <f>IF(OR(historie[[#This Row],[Dálka]]&lt;b_2_m,historie[[#This Row],[Dálka]]=""),0,ROUNDDOWN(a_2_m*(historie[[#This Row],[Dálka]]-b_2_m)^c_2_m,0))</f>
        <v>187</v>
      </c>
      <c r="AC293" s="61">
        <f>IF(OR(historie[[#This Row],[Koule]]&lt;b_3_m,historie[[#This Row],[Koule]]=""),0,ROUNDDOWN(a_3_m*(historie[[#This Row],[Koule]]-b_3_m)^c_3_m,0))</f>
        <v>356</v>
      </c>
      <c r="AD293" s="61">
        <f>IF(OR(historie[[#This Row],[Výška]]&lt;b_4_m,historie[[#This Row],[Výška]]=""),0,ROUNDDOWN(a_4_m*(historie[[#This Row],[Výška]]-b_4_m)^c_4_m,0))</f>
        <v>159</v>
      </c>
      <c r="AE293" s="61">
        <f>IF(OR(historie[[#This Row],[400m]]&gt;b_5_m-k_5_m*měření,historie[[#This Row],[400m]]=""),0,ROUNDDOWN(a_5_m*(b_5_m-k_5_m*měření-historie[[#This Row],[400m]])^c_5_m,0))</f>
        <v>78</v>
      </c>
      <c r="AF293" s="61">
        <f>IF(OR(historie[[#This Row],[Překážky]]&gt;b_6_m-k_6_m*měření,historie[[#This Row],[Překážky]]=""),0,ROUNDDOWN(a_6_m*(b_6_m-k_6_m*měření-historie[[#This Row],[Překážky]])^c_6_m,0))</f>
        <v>0</v>
      </c>
      <c r="AG293" s="61">
        <f>IF(OR(historie[[#This Row],[Disk]]&lt;b_7_m,historie[[#This Row],[Disk]]=""),0,ROUNDDOWN(a_7_m*(historie[[#This Row],[Disk]]-b_7_m)^c_7_m,0))</f>
        <v>311</v>
      </c>
      <c r="AH293" s="61">
        <f>IF(OR(historie[[#This Row],[Tyčka]]&lt;b_8_m,historie[[#This Row],[Tyčka]]=""),0,ROUNDDOWN(a_8_m*(historie[[#This Row],[Tyčka]]-b_8_m)^c_8_m,0))</f>
        <v>0</v>
      </c>
      <c r="AI293" s="61">
        <f>IF(OR(historie[[#This Row],[Oštěp]]&lt;b_9_m,historie[[#This Row],[Oštěp]]=""),0,ROUNDDOWN(a_9_m*(historie[[#This Row],[Oštěp]]-b_9_m)^c_9_m,0))</f>
        <v>218</v>
      </c>
      <c r="AJ293" s="61">
        <f>IF(OR(historie[[#This Row],[1500m]]*24*60*60&gt;b_10_m,historie[[#This Row],[1500m]]=""),0,ROUNDDOWN(a_10_m*(b_10_m-historie[[#This Row],[1500m]]*24*60*60)^c_10_m,0))</f>
        <v>0</v>
      </c>
      <c r="AK29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1549</v>
      </c>
      <c r="AL29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240</v>
      </c>
      <c r="AM293" s="61">
        <f>IF(OR(historie[[#This Row],[Dálka]]&lt;b_2_m,historie[[#This Row],[Dálka]]=""),0,ROUNDDOWN(a_2_m*(ROUND(historie[[#This Row],[Dálka]]*VLOOKUP(historie[[#This Row],[Veteran]],Veteran,3,FALSE),0)-b_2_m)^c_2_m,0))</f>
        <v>187</v>
      </c>
      <c r="AN293" s="61">
        <f>IF(OR(historie[[#This Row],[Koule]]&lt;b_3_m,historie[[#This Row],[Koule]]=""),0,ROUNDDOWN(a_3_m*(FLOOR(historie[[#This Row],[Koule]]*VLOOKUP(historie[[#This Row],[Veteran]],Veteran,4,FALSE),0.01)-b_3_m)^c_3_m,0))</f>
        <v>356</v>
      </c>
      <c r="AO293" s="61">
        <f>IF(OR(historie[[#This Row],[Výška]]&lt;b_4_m,historie[[#This Row],[Výška]]=""),0,ROUNDDOWN(a_4_m*(ROUND(historie[[#This Row],[Výška]]*VLOOKUP(historie[[#This Row],[Veteran]],Veteran,5,FALSE),0)-b_4_m)^c_4_m,0))</f>
        <v>159</v>
      </c>
      <c r="AP29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78</v>
      </c>
      <c r="AQ29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93" s="61">
        <f>IF(OR(historie[[#This Row],[Disk]]&lt;b_7_m,historie[[#This Row],[Disk]]=""),0,ROUNDDOWN(a_7_m*(FLOOR(historie[[#This Row],[Disk]]*VLOOKUP(historie[[#This Row],[Veteran]],Veteran,8,FALSE),0.01)-b_7_m)^c_7_m,0))</f>
        <v>311</v>
      </c>
      <c r="AS293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93" s="61">
        <f>IF(OR(historie[[#This Row],[Oštěp]]&lt;b_9_m,historie[[#This Row],[Oštěp]]=""),0,ROUNDDOWN(a_9_m*(FLOOR(historie[[#This Row],[Oštěp]]*VLOOKUP(historie[[#This Row],[Veteran]],Veteran,10,FALSE),0.01)-b_9_m)^c_9_m,0))</f>
        <v>218</v>
      </c>
      <c r="AU293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93" s="80">
        <f t="shared" si="4"/>
        <v>1549</v>
      </c>
      <c r="AW293" s="62">
        <f t="array" ref="AW293">MAX(IF(historie[[Jméno a příjmení]:[Jméno a příjmení]]=A293,historie[[100m_body_v]:[100m_body_v]]))
+MAX(IF(historie[[Jméno a příjmení]:[Jméno a příjmení]]=A293,historie[[dálka_body_v]:[dálka_body_v]]))
+MAX(IF(historie[[Jméno a příjmení]:[Jméno a příjmení]]=A293,historie[[koule_body_v]:[koule_body_v]]))
+MAX(IF(historie[[Jméno a příjmení]:[Jméno a příjmení]]=A293,historie[[výška_body_v]:[výška_body_v]]))
+MAX(IF(historie[[Jméno a příjmení]:[Jméno a příjmení]]=A293,historie[[400m_body_v]:[400m_body_v]]))
+MAX(IF(historie[[Jméno a příjmení]:[Jméno a příjmení]]=A293,historie[[překážky_body_v]:[překážky_body_v]]))
+MAX(IF(historie[[Jméno a příjmení]:[Jméno a příjmení]]=A293,historie[[disk_body_v]:[disk_body_v]]))
+MAX(IF(historie[[Jméno a příjmení]:[Jméno a příjmení]]=A293,historie[[tyčka_body_v]:[tyčka_body_v]]))
+MAX(IF(historie[[Jméno a příjmení]:[Jméno a příjmení]]=A293,historie[[oštěp_body_v]:[oštěp_body_v]]))
+MAX(IF(historie[[Jméno a příjmení]:[Jméno a příjmení]]=A293,historie[[1500m_body_v]:[1500m_body_v]]))</f>
        <v>2035</v>
      </c>
    </row>
    <row r="294" spans="1:49" x14ac:dyDescent="0.2">
      <c r="A294" s="56" t="s">
        <v>98</v>
      </c>
      <c r="B294" s="56"/>
      <c r="C294" s="57">
        <v>13.57</v>
      </c>
      <c r="D294" s="58">
        <v>376</v>
      </c>
      <c r="E294" s="59">
        <v>405</v>
      </c>
      <c r="F294" s="58">
        <v>214</v>
      </c>
      <c r="G294" s="57">
        <v>8.3000000000000007</v>
      </c>
      <c r="H294" s="58">
        <v>384</v>
      </c>
      <c r="I294" s="59">
        <v>115</v>
      </c>
      <c r="J294" s="58">
        <v>159</v>
      </c>
      <c r="K294" s="57">
        <v>69.400000000000006</v>
      </c>
      <c r="L294" s="58">
        <v>150</v>
      </c>
      <c r="M294" s="57"/>
      <c r="N294" s="58">
        <v>0</v>
      </c>
      <c r="O294" s="57">
        <v>20.7</v>
      </c>
      <c r="P294" s="58">
        <v>285</v>
      </c>
      <c r="Q294" s="59"/>
      <c r="R294" s="58">
        <v>0</v>
      </c>
      <c r="S294" s="57">
        <v>23.72</v>
      </c>
      <c r="T294" s="58">
        <v>212</v>
      </c>
      <c r="U294" s="60"/>
      <c r="V294" s="58">
        <v>0</v>
      </c>
      <c r="W294" s="58">
        <v>1780</v>
      </c>
      <c r="X294" s="83">
        <v>1997</v>
      </c>
      <c r="Y294" s="77" t="str">
        <f>IF(historie[[#This Row],[Ročník]]&lt;&gt;0,historie[[#This Row],[Rok]]-historie[[#This Row],[Ročník]],"")</f>
        <v/>
      </c>
      <c r="Z294" s="80">
        <f>IF(AND(historie[[#This Row],[Ročník]]&lt;&gt;"",FLOOR(historie[[#This Row],[Rok]]-historie[[#This Row],[Ročník]],5)&gt;=35),FLOOR(historie[[#This Row],[Rok]]-historie[[#This Row],[Ročník]],5),0)</f>
        <v>0</v>
      </c>
      <c r="AA294" s="61">
        <f>IF(OR(historie[[#This Row],[100m]]&gt;b_1_m-k_1_m*měření,historie[[#This Row],[100m]]=""),0,ROUNDDOWN(a_1_m*(b_1_m-k_1_m*měření-historie[[#This Row],[100m]])^c_1_m,0))</f>
        <v>340</v>
      </c>
      <c r="AB294" s="61">
        <f>IF(OR(historie[[#This Row],[Dálka]]&lt;b_2_m,historie[[#This Row],[Dálka]]=""),0,ROUNDDOWN(a_2_m*(historie[[#This Row],[Dálka]]-b_2_m)^c_2_m,0))</f>
        <v>214</v>
      </c>
      <c r="AC294" s="61">
        <f>IF(OR(historie[[#This Row],[Koule]]&lt;b_3_m,historie[[#This Row],[Koule]]=""),0,ROUNDDOWN(a_3_m*(historie[[#This Row],[Koule]]-b_3_m)^c_3_m,0))</f>
        <v>384</v>
      </c>
      <c r="AD294" s="61">
        <f>IF(OR(historie[[#This Row],[Výška]]&lt;b_4_m,historie[[#This Row],[Výška]]=""),0,ROUNDDOWN(a_4_m*(historie[[#This Row],[Výška]]-b_4_m)^c_4_m,0))</f>
        <v>159</v>
      </c>
      <c r="AE294" s="61">
        <f>IF(OR(historie[[#This Row],[400m]]&gt;b_5_m-k_5_m*měření,historie[[#This Row],[400m]]=""),0,ROUNDDOWN(a_5_m*(b_5_m-k_5_m*měření-historie[[#This Row],[400m]])^c_5_m,0))</f>
        <v>147</v>
      </c>
      <c r="AF294" s="61">
        <f>IF(OR(historie[[#This Row],[Překážky]]&gt;b_6_m-k_6_m*měření,historie[[#This Row],[Překážky]]=""),0,ROUNDDOWN(a_6_m*(b_6_m-k_6_m*měření-historie[[#This Row],[Překážky]])^c_6_m,0))</f>
        <v>0</v>
      </c>
      <c r="AG294" s="61">
        <f>IF(OR(historie[[#This Row],[Disk]]&lt;b_7_m,historie[[#This Row],[Disk]]=""),0,ROUNDDOWN(a_7_m*(historie[[#This Row],[Disk]]-b_7_m)^c_7_m,0))</f>
        <v>285</v>
      </c>
      <c r="AH294" s="61">
        <f>IF(OR(historie[[#This Row],[Tyčka]]&lt;b_8_m,historie[[#This Row],[Tyčka]]=""),0,ROUNDDOWN(a_8_m*(historie[[#This Row],[Tyčka]]-b_8_m)^c_8_m,0))</f>
        <v>0</v>
      </c>
      <c r="AI294" s="61">
        <f>IF(OR(historie[[#This Row],[Oštěp]]&lt;b_9_m,historie[[#This Row],[Oštěp]]=""),0,ROUNDDOWN(a_9_m*(historie[[#This Row],[Oštěp]]-b_9_m)^c_9_m,0))</f>
        <v>212</v>
      </c>
      <c r="AJ294" s="61">
        <f>IF(OR(historie[[#This Row],[1500m]]*24*60*60&gt;b_10_m,historie[[#This Row],[1500m]]=""),0,ROUNDDOWN(a_10_m*(b_10_m-historie[[#This Row],[1500m]]*24*60*60)^c_10_m,0))</f>
        <v>0</v>
      </c>
      <c r="AK29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1741</v>
      </c>
      <c r="AL29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340</v>
      </c>
      <c r="AM294" s="61">
        <f>IF(OR(historie[[#This Row],[Dálka]]&lt;b_2_m,historie[[#This Row],[Dálka]]=""),0,ROUNDDOWN(a_2_m*(ROUND(historie[[#This Row],[Dálka]]*VLOOKUP(historie[[#This Row],[Veteran]],Veteran,3,FALSE),0)-b_2_m)^c_2_m,0))</f>
        <v>214</v>
      </c>
      <c r="AN294" s="61">
        <f>IF(OR(historie[[#This Row],[Koule]]&lt;b_3_m,historie[[#This Row],[Koule]]=""),0,ROUNDDOWN(a_3_m*(FLOOR(historie[[#This Row],[Koule]]*VLOOKUP(historie[[#This Row],[Veteran]],Veteran,4,FALSE),0.01)-b_3_m)^c_3_m,0))</f>
        <v>384</v>
      </c>
      <c r="AO294" s="61">
        <f>IF(OR(historie[[#This Row],[Výška]]&lt;b_4_m,historie[[#This Row],[Výška]]=""),0,ROUNDDOWN(a_4_m*(ROUND(historie[[#This Row],[Výška]]*VLOOKUP(historie[[#This Row],[Veteran]],Veteran,5,FALSE),0)-b_4_m)^c_4_m,0))</f>
        <v>159</v>
      </c>
      <c r="AP29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147</v>
      </c>
      <c r="AQ29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94" s="61">
        <f>IF(OR(historie[[#This Row],[Disk]]&lt;b_7_m,historie[[#This Row],[Disk]]=""),0,ROUNDDOWN(a_7_m*(FLOOR(historie[[#This Row],[Disk]]*VLOOKUP(historie[[#This Row],[Veteran]],Veteran,8,FALSE),0.01)-b_7_m)^c_7_m,0))</f>
        <v>285</v>
      </c>
      <c r="AS294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94" s="61">
        <f>IF(OR(historie[[#This Row],[Oštěp]]&lt;b_9_m,historie[[#This Row],[Oštěp]]=""),0,ROUNDDOWN(a_9_m*(FLOOR(historie[[#This Row],[Oštěp]]*VLOOKUP(historie[[#This Row],[Veteran]],Veteran,10,FALSE),0.01)-b_9_m)^c_9_m,0))</f>
        <v>212</v>
      </c>
      <c r="AU294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94" s="80">
        <f t="shared" si="4"/>
        <v>1741</v>
      </c>
      <c r="AW294" s="62">
        <f t="array" ref="AW294">MAX(IF(historie[[Jméno a příjmení]:[Jméno a příjmení]]=A294,historie[[100m_body_v]:[100m_body_v]]))
+MAX(IF(historie[[Jméno a příjmení]:[Jméno a příjmení]]=A294,historie[[dálka_body_v]:[dálka_body_v]]))
+MAX(IF(historie[[Jméno a příjmení]:[Jméno a příjmení]]=A294,historie[[koule_body_v]:[koule_body_v]]))
+MAX(IF(historie[[Jméno a příjmení]:[Jméno a příjmení]]=A294,historie[[výška_body_v]:[výška_body_v]]))
+MAX(IF(historie[[Jméno a příjmení]:[Jméno a příjmení]]=A294,historie[[400m_body_v]:[400m_body_v]]))
+MAX(IF(historie[[Jméno a příjmení]:[Jméno a příjmení]]=A294,historie[[překážky_body_v]:[překážky_body_v]]))
+MAX(IF(historie[[Jméno a příjmení]:[Jméno a příjmení]]=A294,historie[[disk_body_v]:[disk_body_v]]))
+MAX(IF(historie[[Jméno a příjmení]:[Jméno a příjmení]]=A294,historie[[tyčka_body_v]:[tyčka_body_v]]))
+MAX(IF(historie[[Jméno a příjmení]:[Jméno a příjmení]]=A294,historie[[oštěp_body_v]:[oštěp_body_v]]))
+MAX(IF(historie[[Jméno a příjmení]:[Jméno a příjmení]]=A294,historie[[1500m_body_v]:[1500m_body_v]]))</f>
        <v>2035</v>
      </c>
    </row>
    <row r="295" spans="1:49" x14ac:dyDescent="0.2">
      <c r="A295" s="56" t="s">
        <v>98</v>
      </c>
      <c r="B295" s="56"/>
      <c r="C295" s="57">
        <v>14.2</v>
      </c>
      <c r="D295" s="58">
        <v>253</v>
      </c>
      <c r="E295" s="59">
        <v>398</v>
      </c>
      <c r="F295" s="58">
        <v>203</v>
      </c>
      <c r="G295" s="57">
        <v>7.84</v>
      </c>
      <c r="H295" s="58">
        <v>357</v>
      </c>
      <c r="I295" s="59">
        <v>120</v>
      </c>
      <c r="J295" s="58">
        <v>188</v>
      </c>
      <c r="K295" s="57">
        <v>73.400000000000006</v>
      </c>
      <c r="L295" s="58">
        <v>73</v>
      </c>
      <c r="M295" s="57"/>
      <c r="N295" s="58">
        <v>0</v>
      </c>
      <c r="O295" s="57">
        <v>21.45</v>
      </c>
      <c r="P295" s="58">
        <v>300</v>
      </c>
      <c r="Q295" s="59"/>
      <c r="R295" s="58">
        <v>0</v>
      </c>
      <c r="S295" s="57">
        <v>28.26</v>
      </c>
      <c r="T295" s="58">
        <v>275</v>
      </c>
      <c r="U295" s="60">
        <v>4.6643518518518518E-3</v>
      </c>
      <c r="V295" s="58">
        <v>116</v>
      </c>
      <c r="W295" s="58">
        <v>1765</v>
      </c>
      <c r="X295" s="83">
        <v>1996</v>
      </c>
      <c r="Y295" s="77" t="str">
        <f>IF(historie[[#This Row],[Ročník]]&lt;&gt;0,historie[[#This Row],[Rok]]-historie[[#This Row],[Ročník]],"")</f>
        <v/>
      </c>
      <c r="Z295" s="80">
        <f>IF(AND(historie[[#This Row],[Ročník]]&lt;&gt;"",FLOOR(historie[[#This Row],[Rok]]-historie[[#This Row],[Ročník]],5)&gt;=35),FLOOR(historie[[#This Row],[Rok]]-historie[[#This Row],[Ročník]],5),0)</f>
        <v>0</v>
      </c>
      <c r="AA295" s="61">
        <f>IF(OR(historie[[#This Row],[100m]]&gt;b_1_m-k_1_m*měření,historie[[#This Row],[100m]]=""),0,ROUNDDOWN(a_1_m*(b_1_m-k_1_m*měření-historie[[#This Row],[100m]])^c_1_m,0))</f>
        <v>253</v>
      </c>
      <c r="AB295" s="61">
        <f>IF(OR(historie[[#This Row],[Dálka]]&lt;b_2_m,historie[[#This Row],[Dálka]]=""),0,ROUNDDOWN(a_2_m*(historie[[#This Row],[Dálka]]-b_2_m)^c_2_m,0))</f>
        <v>203</v>
      </c>
      <c r="AC295" s="61">
        <f>IF(OR(historie[[#This Row],[Koule]]&lt;b_3_m,historie[[#This Row],[Koule]]=""),0,ROUNDDOWN(a_3_m*(historie[[#This Row],[Koule]]-b_3_m)^c_3_m,0))</f>
        <v>357</v>
      </c>
      <c r="AD295" s="61">
        <f>IF(OR(historie[[#This Row],[Výška]]&lt;b_4_m,historie[[#This Row],[Výška]]=""),0,ROUNDDOWN(a_4_m*(historie[[#This Row],[Výška]]-b_4_m)^c_4_m,0))</f>
        <v>188</v>
      </c>
      <c r="AE295" s="61">
        <f>IF(OR(historie[[#This Row],[400m]]&gt;b_5_m-k_5_m*měření,historie[[#This Row],[400m]]=""),0,ROUNDDOWN(a_5_m*(b_5_m-k_5_m*měření-historie[[#This Row],[400m]])^c_5_m,0))</f>
        <v>73</v>
      </c>
      <c r="AF295" s="61">
        <f>IF(OR(historie[[#This Row],[Překážky]]&gt;b_6_m-k_6_m*měření,historie[[#This Row],[Překážky]]=""),0,ROUNDDOWN(a_6_m*(b_6_m-k_6_m*měření-historie[[#This Row],[Překážky]])^c_6_m,0))</f>
        <v>0</v>
      </c>
      <c r="AG295" s="61">
        <f>IF(OR(historie[[#This Row],[Disk]]&lt;b_7_m,historie[[#This Row],[Disk]]=""),0,ROUNDDOWN(a_7_m*(historie[[#This Row],[Disk]]-b_7_m)^c_7_m,0))</f>
        <v>299</v>
      </c>
      <c r="AH295" s="61">
        <f>IF(OR(historie[[#This Row],[Tyčka]]&lt;b_8_m,historie[[#This Row],[Tyčka]]=""),0,ROUNDDOWN(a_8_m*(historie[[#This Row],[Tyčka]]-b_8_m)^c_8_m,0))</f>
        <v>0</v>
      </c>
      <c r="AI295" s="61">
        <f>IF(OR(historie[[#This Row],[Oštěp]]&lt;b_9_m,historie[[#This Row],[Oštěp]]=""),0,ROUNDDOWN(a_9_m*(historie[[#This Row],[Oštěp]]-b_9_m)^c_9_m,0))</f>
        <v>275</v>
      </c>
      <c r="AJ295" s="61">
        <f>IF(OR(historie[[#This Row],[1500m]]*24*60*60&gt;b_10_m,historie[[#This Row],[1500m]]=""),0,ROUNDDOWN(a_10_m*(b_10_m-historie[[#This Row],[1500m]]*24*60*60)^c_10_m,0))</f>
        <v>116</v>
      </c>
      <c r="AK29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1764</v>
      </c>
      <c r="AL29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253</v>
      </c>
      <c r="AM295" s="61">
        <f>IF(OR(historie[[#This Row],[Dálka]]&lt;b_2_m,historie[[#This Row],[Dálka]]=""),0,ROUNDDOWN(a_2_m*(ROUND(historie[[#This Row],[Dálka]]*VLOOKUP(historie[[#This Row],[Veteran]],Veteran,3,FALSE),0)-b_2_m)^c_2_m,0))</f>
        <v>203</v>
      </c>
      <c r="AN295" s="61">
        <f>IF(OR(historie[[#This Row],[Koule]]&lt;b_3_m,historie[[#This Row],[Koule]]=""),0,ROUNDDOWN(a_3_m*(FLOOR(historie[[#This Row],[Koule]]*VLOOKUP(historie[[#This Row],[Veteran]],Veteran,4,FALSE),0.01)-b_3_m)^c_3_m,0))</f>
        <v>357</v>
      </c>
      <c r="AO295" s="61">
        <f>IF(OR(historie[[#This Row],[Výška]]&lt;b_4_m,historie[[#This Row],[Výška]]=""),0,ROUNDDOWN(a_4_m*(ROUND(historie[[#This Row],[Výška]]*VLOOKUP(historie[[#This Row],[Veteran]],Veteran,5,FALSE),0)-b_4_m)^c_4_m,0))</f>
        <v>188</v>
      </c>
      <c r="AP29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73</v>
      </c>
      <c r="AQ29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95" s="61">
        <f>IF(OR(historie[[#This Row],[Disk]]&lt;b_7_m,historie[[#This Row],[Disk]]=""),0,ROUNDDOWN(a_7_m*(FLOOR(historie[[#This Row],[Disk]]*VLOOKUP(historie[[#This Row],[Veteran]],Veteran,8,FALSE),0.01)-b_7_m)^c_7_m,0))</f>
        <v>299</v>
      </c>
      <c r="AS295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95" s="61">
        <f>IF(OR(historie[[#This Row],[Oštěp]]&lt;b_9_m,historie[[#This Row],[Oštěp]]=""),0,ROUNDDOWN(a_9_m*(FLOOR(historie[[#This Row],[Oštěp]]*VLOOKUP(historie[[#This Row],[Veteran]],Veteran,10,FALSE),0.01)-b_9_m)^c_9_m,0))</f>
        <v>275</v>
      </c>
      <c r="AU295" s="61">
        <f>IF(OR(historie[[#This Row],[1500m]]*24*60*60&gt;b_10_m,historie[[#This Row],[1500m]]=""),0,ROUNDDOWN(a_10_m*(b_10_m-historie[[#This Row],[1500m]]*VLOOKUP(historie[[#This Row],[Veteran]],Veteran,11,FALSE)*24*60*60)^c_10_m,0))</f>
        <v>116</v>
      </c>
      <c r="AV295" s="80">
        <f t="shared" si="4"/>
        <v>1764</v>
      </c>
      <c r="AW295" s="62">
        <f t="array" ref="AW295">MAX(IF(historie[[Jméno a příjmení]:[Jméno a příjmení]]=A295,historie[[100m_body_v]:[100m_body_v]]))
+MAX(IF(historie[[Jméno a příjmení]:[Jméno a příjmení]]=A295,historie[[dálka_body_v]:[dálka_body_v]]))
+MAX(IF(historie[[Jméno a příjmení]:[Jméno a příjmení]]=A295,historie[[koule_body_v]:[koule_body_v]]))
+MAX(IF(historie[[Jméno a příjmení]:[Jméno a příjmení]]=A295,historie[[výška_body_v]:[výška_body_v]]))
+MAX(IF(historie[[Jméno a příjmení]:[Jméno a příjmení]]=A295,historie[[400m_body_v]:[400m_body_v]]))
+MAX(IF(historie[[Jméno a příjmení]:[Jméno a příjmení]]=A295,historie[[překážky_body_v]:[překážky_body_v]]))
+MAX(IF(historie[[Jméno a příjmení]:[Jméno a příjmení]]=A295,historie[[disk_body_v]:[disk_body_v]]))
+MAX(IF(historie[[Jméno a příjmení]:[Jméno a příjmení]]=A295,historie[[tyčka_body_v]:[tyčka_body_v]]))
+MAX(IF(historie[[Jméno a příjmení]:[Jméno a příjmení]]=A295,historie[[oštěp_body_v]:[oštěp_body_v]]))
+MAX(IF(historie[[Jméno a příjmení]:[Jméno a příjmení]]=A295,historie[[1500m_body_v]:[1500m_body_v]]))</f>
        <v>2035</v>
      </c>
    </row>
    <row r="296" spans="1:49" x14ac:dyDescent="0.2">
      <c r="A296" s="56" t="s">
        <v>124</v>
      </c>
      <c r="B296" s="56"/>
      <c r="C296" s="57"/>
      <c r="D296" s="58">
        <v>0</v>
      </c>
      <c r="E296" s="59"/>
      <c r="F296" s="58">
        <v>0</v>
      </c>
      <c r="G296" s="57">
        <v>7.89</v>
      </c>
      <c r="H296" s="58">
        <v>360</v>
      </c>
      <c r="I296" s="59">
        <v>130</v>
      </c>
      <c r="J296" s="58">
        <v>250</v>
      </c>
      <c r="K296" s="57">
        <v>80.400000000000006</v>
      </c>
      <c r="L296" s="58">
        <v>3</v>
      </c>
      <c r="M296" s="57"/>
      <c r="N296" s="58">
        <v>0</v>
      </c>
      <c r="O296" s="57">
        <v>17.28</v>
      </c>
      <c r="P296" s="58">
        <v>222</v>
      </c>
      <c r="Q296" s="59"/>
      <c r="R296" s="58">
        <v>0</v>
      </c>
      <c r="S296" s="57">
        <v>24.8</v>
      </c>
      <c r="T296" s="58">
        <v>227</v>
      </c>
      <c r="U296" s="60">
        <v>4.6412037037037038E-3</v>
      </c>
      <c r="V296" s="58">
        <v>120</v>
      </c>
      <c r="W296" s="58">
        <v>1182</v>
      </c>
      <c r="X296" s="83">
        <v>2002</v>
      </c>
      <c r="Y296" s="77" t="str">
        <f>IF(historie[[#This Row],[Ročník]]&lt;&gt;0,historie[[#This Row],[Rok]]-historie[[#This Row],[Ročník]],"")</f>
        <v/>
      </c>
      <c r="Z296" s="80">
        <f>IF(AND(historie[[#This Row],[Ročník]]&lt;&gt;"",FLOOR(historie[[#This Row],[Rok]]-historie[[#This Row],[Ročník]],5)&gt;=35),FLOOR(historie[[#This Row],[Rok]]-historie[[#This Row],[Ročník]],5),0)</f>
        <v>0</v>
      </c>
      <c r="AA296" s="61">
        <f>IF(OR(historie[[#This Row],[100m]]&gt;b_1_m-k_1_m*měření,historie[[#This Row],[100m]]=""),0,ROUNDDOWN(a_1_m*(b_1_m-k_1_m*měření-historie[[#This Row],[100m]])^c_1_m,0))</f>
        <v>0</v>
      </c>
      <c r="AB296" s="61">
        <f>IF(OR(historie[[#This Row],[Dálka]]&lt;b_2_m,historie[[#This Row],[Dálka]]=""),0,ROUNDDOWN(a_2_m*(historie[[#This Row],[Dálka]]-b_2_m)^c_2_m,0))</f>
        <v>0</v>
      </c>
      <c r="AC296" s="61">
        <f>IF(OR(historie[[#This Row],[Koule]]&lt;b_3_m,historie[[#This Row],[Koule]]=""),0,ROUNDDOWN(a_3_m*(historie[[#This Row],[Koule]]-b_3_m)^c_3_m,0))</f>
        <v>360</v>
      </c>
      <c r="AD296" s="61">
        <f>IF(OR(historie[[#This Row],[Výška]]&lt;b_4_m,historie[[#This Row],[Výška]]=""),0,ROUNDDOWN(a_4_m*(historie[[#This Row],[Výška]]-b_4_m)^c_4_m,0))</f>
        <v>250</v>
      </c>
      <c r="AE296" s="61">
        <f>IF(OR(historie[[#This Row],[400m]]&gt;b_5_m-k_5_m*měření,historie[[#This Row],[400m]]=""),0,ROUNDDOWN(a_5_m*(b_5_m-k_5_m*měření-historie[[#This Row],[400m]])^c_5_m,0))</f>
        <v>3</v>
      </c>
      <c r="AF296" s="61">
        <f>IF(OR(historie[[#This Row],[Překážky]]&gt;b_6_m-k_6_m*měření,historie[[#This Row],[Překážky]]=""),0,ROUNDDOWN(a_6_m*(b_6_m-k_6_m*měření-historie[[#This Row],[Překážky]])^c_6_m,0))</f>
        <v>0</v>
      </c>
      <c r="AG296" s="61">
        <f>IF(OR(historie[[#This Row],[Disk]]&lt;b_7_m,historie[[#This Row],[Disk]]=""),0,ROUNDDOWN(a_7_m*(historie[[#This Row],[Disk]]-b_7_m)^c_7_m,0))</f>
        <v>222</v>
      </c>
      <c r="AH296" s="61">
        <f>IF(OR(historie[[#This Row],[Tyčka]]&lt;b_8_m,historie[[#This Row],[Tyčka]]=""),0,ROUNDDOWN(a_8_m*(historie[[#This Row],[Tyčka]]-b_8_m)^c_8_m,0))</f>
        <v>0</v>
      </c>
      <c r="AI296" s="61">
        <f>IF(OR(historie[[#This Row],[Oštěp]]&lt;b_9_m,historie[[#This Row],[Oštěp]]=""),0,ROUNDDOWN(a_9_m*(historie[[#This Row],[Oštěp]]-b_9_m)^c_9_m,0))</f>
        <v>227</v>
      </c>
      <c r="AJ296" s="61">
        <f>IF(OR(historie[[#This Row],[1500m]]*24*60*60&gt;b_10_m,historie[[#This Row],[1500m]]=""),0,ROUNDDOWN(a_10_m*(b_10_m-historie[[#This Row],[1500m]]*24*60*60)^c_10_m,0))</f>
        <v>122</v>
      </c>
      <c r="AK29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1184</v>
      </c>
      <c r="AL29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0</v>
      </c>
      <c r="AM296" s="61">
        <f>IF(OR(historie[[#This Row],[Dálka]]&lt;b_2_m,historie[[#This Row],[Dálka]]=""),0,ROUNDDOWN(a_2_m*(ROUND(historie[[#This Row],[Dálka]]*VLOOKUP(historie[[#This Row],[Veteran]],Veteran,3,FALSE),0)-b_2_m)^c_2_m,0))</f>
        <v>0</v>
      </c>
      <c r="AN296" s="61">
        <f>IF(OR(historie[[#This Row],[Koule]]&lt;b_3_m,historie[[#This Row],[Koule]]=""),0,ROUNDDOWN(a_3_m*(FLOOR(historie[[#This Row],[Koule]]*VLOOKUP(historie[[#This Row],[Veteran]],Veteran,4,FALSE),0.01)-b_3_m)^c_3_m,0))</f>
        <v>360</v>
      </c>
      <c r="AO296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29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</v>
      </c>
      <c r="AQ29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96" s="61">
        <f>IF(OR(historie[[#This Row],[Disk]]&lt;b_7_m,historie[[#This Row],[Disk]]=""),0,ROUNDDOWN(a_7_m*(FLOOR(historie[[#This Row],[Disk]]*VLOOKUP(historie[[#This Row],[Veteran]],Veteran,8,FALSE),0.01)-b_7_m)^c_7_m,0))</f>
        <v>222</v>
      </c>
      <c r="AS296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296" s="61">
        <f>IF(OR(historie[[#This Row],[Oštěp]]&lt;b_9_m,historie[[#This Row],[Oštěp]]=""),0,ROUNDDOWN(a_9_m*(FLOOR(historie[[#This Row],[Oštěp]]*VLOOKUP(historie[[#This Row],[Veteran]],Veteran,10,FALSE),0.01)-b_9_m)^c_9_m,0))</f>
        <v>227</v>
      </c>
      <c r="AU296" s="61">
        <f>IF(OR(historie[[#This Row],[1500m]]*24*60*60&gt;b_10_m,historie[[#This Row],[1500m]]=""),0,ROUNDDOWN(a_10_m*(b_10_m-historie[[#This Row],[1500m]]*VLOOKUP(historie[[#This Row],[Veteran]],Veteran,11,FALSE)*24*60*60)^c_10_m,0))</f>
        <v>122</v>
      </c>
      <c r="AV296" s="80">
        <f t="shared" si="4"/>
        <v>1184</v>
      </c>
      <c r="AW296" s="62">
        <f t="array" ref="AW296">MAX(IF(historie[[Jméno a příjmení]:[Jméno a příjmení]]=A296,historie[[100m_body_v]:[100m_body_v]]))
+MAX(IF(historie[[Jméno a příjmení]:[Jméno a příjmení]]=A296,historie[[dálka_body_v]:[dálka_body_v]]))
+MAX(IF(historie[[Jméno a příjmení]:[Jméno a příjmení]]=A296,historie[[koule_body_v]:[koule_body_v]]))
+MAX(IF(historie[[Jméno a příjmení]:[Jméno a příjmení]]=A296,historie[[výška_body_v]:[výška_body_v]]))
+MAX(IF(historie[[Jméno a příjmení]:[Jméno a příjmení]]=A296,historie[[400m_body_v]:[400m_body_v]]))
+MAX(IF(historie[[Jméno a příjmení]:[Jméno a příjmení]]=A296,historie[[překážky_body_v]:[překážky_body_v]]))
+MAX(IF(historie[[Jméno a příjmení]:[Jméno a příjmení]]=A296,historie[[disk_body_v]:[disk_body_v]]))
+MAX(IF(historie[[Jméno a příjmení]:[Jméno a příjmení]]=A296,historie[[tyčka_body_v]:[tyčka_body_v]]))
+MAX(IF(historie[[Jméno a příjmení]:[Jméno a příjmení]]=A296,historie[[oštěp_body_v]:[oštěp_body_v]]))
+MAX(IF(historie[[Jméno a příjmení]:[Jméno a příjmení]]=A296,historie[[1500m_body_v]:[1500m_body_v]]))</f>
        <v>1184</v>
      </c>
    </row>
    <row r="297" spans="1:49" x14ac:dyDescent="0.2">
      <c r="A297" s="56" t="s">
        <v>37</v>
      </c>
      <c r="B297" s="56">
        <v>1982</v>
      </c>
      <c r="C297" s="57">
        <v>15.42</v>
      </c>
      <c r="D297" s="58">
        <v>118</v>
      </c>
      <c r="E297" s="59">
        <v>390</v>
      </c>
      <c r="F297" s="58">
        <v>190</v>
      </c>
      <c r="G297" s="57">
        <v>7.56</v>
      </c>
      <c r="H297" s="58">
        <v>340</v>
      </c>
      <c r="I297" s="63">
        <v>135</v>
      </c>
      <c r="J297" s="58">
        <v>283</v>
      </c>
      <c r="K297" s="57">
        <v>84.2</v>
      </c>
      <c r="L297" s="58">
        <v>0</v>
      </c>
      <c r="M297" s="57">
        <v>25.24</v>
      </c>
      <c r="N297" s="58">
        <v>47</v>
      </c>
      <c r="O297" s="57">
        <v>16.2</v>
      </c>
      <c r="P297" s="58">
        <v>202</v>
      </c>
      <c r="Q297" s="63">
        <v>170</v>
      </c>
      <c r="R297" s="58">
        <v>86</v>
      </c>
      <c r="S297" s="57">
        <v>16.309999999999999</v>
      </c>
      <c r="T297" s="58">
        <v>112</v>
      </c>
      <c r="U297" s="60">
        <v>4.3981481481481484E-3</v>
      </c>
      <c r="V297" s="58">
        <v>190</v>
      </c>
      <c r="W297" s="58">
        <v>1568</v>
      </c>
      <c r="X297" s="83">
        <v>2009</v>
      </c>
      <c r="Y297" s="77">
        <f>IF(historie[[#This Row],[Ročník]]&lt;&gt;0,historie[[#This Row],[Rok]]-historie[[#This Row],[Ročník]],"")</f>
        <v>27</v>
      </c>
      <c r="Z297" s="80">
        <f>IF(AND(historie[[#This Row],[Ročník]]&lt;&gt;"",FLOOR(historie[[#This Row],[Rok]]-historie[[#This Row],[Ročník]],5)&gt;=35),FLOOR(historie[[#This Row],[Rok]]-historie[[#This Row],[Ročník]],5),0)</f>
        <v>0</v>
      </c>
      <c r="AA297" s="61">
        <f>IF(OR(historie[[#This Row],[100m]]&gt;b_1_m-k_1_m*měření,historie[[#This Row],[100m]]=""),0,ROUNDDOWN(a_1_m*(b_1_m-k_1_m*měření-historie[[#This Row],[100m]])^c_1_m,0))</f>
        <v>118</v>
      </c>
      <c r="AB297" s="61">
        <f>IF(OR(historie[[#This Row],[Dálka]]&lt;b_2_m,historie[[#This Row],[Dálka]]=""),0,ROUNDDOWN(a_2_m*(historie[[#This Row],[Dálka]]-b_2_m)^c_2_m,0))</f>
        <v>190</v>
      </c>
      <c r="AC297" s="61">
        <f>IF(OR(historie[[#This Row],[Koule]]&lt;b_3_m,historie[[#This Row],[Koule]]=""),0,ROUNDDOWN(a_3_m*(historie[[#This Row],[Koule]]-b_3_m)^c_3_m,0))</f>
        <v>340</v>
      </c>
      <c r="AD297" s="61">
        <f>IF(OR(historie[[#This Row],[Výška]]&lt;b_4_m,historie[[#This Row],[Výška]]=""),0,ROUNDDOWN(a_4_m*(historie[[#This Row],[Výška]]-b_4_m)^c_4_m,0))</f>
        <v>283</v>
      </c>
      <c r="AE297" s="61">
        <f>IF(OR(historie[[#This Row],[400m]]&gt;b_5_m-k_5_m*měření,historie[[#This Row],[400m]]=""),0,ROUNDDOWN(a_5_m*(b_5_m-k_5_m*měření-historie[[#This Row],[400m]])^c_5_m,0))</f>
        <v>0</v>
      </c>
      <c r="AF297" s="61">
        <f>IF(OR(historie[[#This Row],[Překážky]]&gt;b_6_m-k_6_m*měření,historie[[#This Row],[Překážky]]=""),0,ROUNDDOWN(a_6_m*(b_6_m-k_6_m*měření-historie[[#This Row],[Překážky]])^c_6_m,0))</f>
        <v>47</v>
      </c>
      <c r="AG297" s="61">
        <f>IF(OR(historie[[#This Row],[Disk]]&lt;b_7_m,historie[[#This Row],[Disk]]=""),0,ROUNDDOWN(a_7_m*(historie[[#This Row],[Disk]]-b_7_m)^c_7_m,0))</f>
        <v>202</v>
      </c>
      <c r="AH297" s="61">
        <f>IF(OR(historie[[#This Row],[Tyčka]]&lt;b_8_m,historie[[#This Row],[Tyčka]]=""),0,ROUNDDOWN(a_8_m*(historie[[#This Row],[Tyčka]]-b_8_m)^c_8_m,0))</f>
        <v>86</v>
      </c>
      <c r="AI297" s="61">
        <f>IF(OR(historie[[#This Row],[Oštěp]]&lt;b_9_m,historie[[#This Row],[Oštěp]]=""),0,ROUNDDOWN(a_9_m*(historie[[#This Row],[Oštěp]]-b_9_m)^c_9_m,0))</f>
        <v>112</v>
      </c>
      <c r="AJ297" s="61">
        <f>IF(OR(historie[[#This Row],[1500m]]*24*60*60&gt;b_10_m,historie[[#This Row],[1500m]]=""),0,ROUNDDOWN(a_10_m*(b_10_m-historie[[#This Row],[1500m]]*24*60*60)^c_10_m,0))</f>
        <v>188</v>
      </c>
      <c r="AK29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1566</v>
      </c>
      <c r="AL29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118</v>
      </c>
      <c r="AM297" s="61">
        <f>IF(OR(historie[[#This Row],[Dálka]]&lt;b_2_m,historie[[#This Row],[Dálka]]=""),0,ROUNDDOWN(a_2_m*(ROUND(historie[[#This Row],[Dálka]]*VLOOKUP(historie[[#This Row],[Veteran]],Veteran,3,FALSE),0)-b_2_m)^c_2_m,0))</f>
        <v>190</v>
      </c>
      <c r="AN297" s="61">
        <f>IF(OR(historie[[#This Row],[Koule]]&lt;b_3_m,historie[[#This Row],[Koule]]=""),0,ROUNDDOWN(a_3_m*(FLOOR(historie[[#This Row],[Koule]]*VLOOKUP(historie[[#This Row],[Veteran]],Veteran,4,FALSE),0.01)-b_3_m)^c_3_m,0))</f>
        <v>340</v>
      </c>
      <c r="AO297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29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29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47</v>
      </c>
      <c r="AR297" s="61">
        <f>IF(OR(historie[[#This Row],[Disk]]&lt;b_7_m,historie[[#This Row],[Disk]]=""),0,ROUNDDOWN(a_7_m*(FLOOR(historie[[#This Row],[Disk]]*VLOOKUP(historie[[#This Row],[Veteran]],Veteran,8,FALSE),0.01)-b_7_m)^c_7_m,0))</f>
        <v>202</v>
      </c>
      <c r="AS297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297" s="61">
        <f>IF(OR(historie[[#This Row],[Oštěp]]&lt;b_9_m,historie[[#This Row],[Oštěp]]=""),0,ROUNDDOWN(a_9_m*(FLOOR(historie[[#This Row],[Oštěp]]*VLOOKUP(historie[[#This Row],[Veteran]],Veteran,10,FALSE),0.01)-b_9_m)^c_9_m,0))</f>
        <v>112</v>
      </c>
      <c r="AU297" s="61">
        <f>IF(OR(historie[[#This Row],[1500m]]*24*60*60&gt;b_10_m,historie[[#This Row],[1500m]]=""),0,ROUNDDOWN(a_10_m*(b_10_m-historie[[#This Row],[1500m]]*VLOOKUP(historie[[#This Row],[Veteran]],Veteran,11,FALSE)*24*60*60)^c_10_m,0))</f>
        <v>188</v>
      </c>
      <c r="AV297" s="80">
        <f t="shared" si="4"/>
        <v>1566</v>
      </c>
      <c r="AW297" s="62">
        <f t="array" ref="AW297">MAX(IF(historie[[Jméno a příjmení]:[Jméno a příjmení]]=A297,historie[[100m_body_v]:[100m_body_v]]))
+MAX(IF(historie[[Jméno a příjmení]:[Jméno a příjmení]]=A297,historie[[dálka_body_v]:[dálka_body_v]]))
+MAX(IF(historie[[Jméno a příjmení]:[Jméno a příjmení]]=A297,historie[[koule_body_v]:[koule_body_v]]))
+MAX(IF(historie[[Jméno a příjmení]:[Jméno a příjmení]]=A297,historie[[výška_body_v]:[výška_body_v]]))
+MAX(IF(historie[[Jméno a příjmení]:[Jméno a příjmení]]=A297,historie[[400m_body_v]:[400m_body_v]]))
+MAX(IF(historie[[Jméno a příjmení]:[Jméno a příjmení]]=A297,historie[[překážky_body_v]:[překážky_body_v]]))
+MAX(IF(historie[[Jméno a příjmení]:[Jméno a příjmení]]=A297,historie[[disk_body_v]:[disk_body_v]]))
+MAX(IF(historie[[Jméno a příjmení]:[Jméno a příjmení]]=A297,historie[[tyčka_body_v]:[tyčka_body_v]]))
+MAX(IF(historie[[Jméno a příjmení]:[Jméno a příjmení]]=A297,historie[[oštěp_body_v]:[oštěp_body_v]]))
+MAX(IF(historie[[Jméno a příjmení]:[Jméno a příjmení]]=A297,historie[[1500m_body_v]:[1500m_body_v]]))</f>
        <v>2156</v>
      </c>
    </row>
    <row r="298" spans="1:49" ht="12" thickBot="1" x14ac:dyDescent="0.25">
      <c r="A298" s="56" t="s">
        <v>37</v>
      </c>
      <c r="B298" s="56">
        <v>1982</v>
      </c>
      <c r="C298" s="57">
        <v>15</v>
      </c>
      <c r="D298" s="58">
        <v>159</v>
      </c>
      <c r="E298" s="59">
        <v>364</v>
      </c>
      <c r="F298" s="58">
        <v>150</v>
      </c>
      <c r="G298" s="57">
        <v>7.42</v>
      </c>
      <c r="H298" s="58">
        <v>332</v>
      </c>
      <c r="I298" s="63">
        <v>130</v>
      </c>
      <c r="J298" s="58">
        <v>250</v>
      </c>
      <c r="K298" s="57"/>
      <c r="L298" s="58">
        <v>0</v>
      </c>
      <c r="M298" s="57"/>
      <c r="N298" s="58">
        <v>0</v>
      </c>
      <c r="O298" s="57">
        <v>17.52</v>
      </c>
      <c r="P298" s="58">
        <v>226</v>
      </c>
      <c r="Q298" s="63">
        <v>170</v>
      </c>
      <c r="R298" s="58">
        <v>86</v>
      </c>
      <c r="S298" s="57">
        <v>18.760000000000002</v>
      </c>
      <c r="T298" s="58">
        <v>145</v>
      </c>
      <c r="U298" s="60"/>
      <c r="V298" s="58">
        <v>0</v>
      </c>
      <c r="W298" s="58">
        <v>1348</v>
      </c>
      <c r="X298" s="84">
        <v>2007</v>
      </c>
      <c r="Y298" s="78">
        <f>IF(historie[[#This Row],[Ročník]]&lt;&gt;0,historie[[#This Row],[Rok]]-historie[[#This Row],[Ročník]],"")</f>
        <v>25</v>
      </c>
      <c r="Z298" s="81">
        <f>IF(AND(historie[[#This Row],[Ročník]]&lt;&gt;"",FLOOR(historie[[#This Row],[Rok]]-historie[[#This Row],[Ročník]],5)&gt;=35),FLOOR(historie[[#This Row],[Rok]]-historie[[#This Row],[Ročník]],5),0)</f>
        <v>0</v>
      </c>
      <c r="AA298" s="61">
        <f>IF(OR(historie[[#This Row],[100m]]&gt;b_1_m-k_1_m*měření,historie[[#This Row],[100m]]=""),0,ROUNDDOWN(a_1_m*(b_1_m-k_1_m*měření-historie[[#This Row],[100m]])^c_1_m,0))</f>
        <v>159</v>
      </c>
      <c r="AB298" s="61">
        <f>IF(OR(historie[[#This Row],[Dálka]]&lt;b_2_m,historie[[#This Row],[Dálka]]=""),0,ROUNDDOWN(a_2_m*(historie[[#This Row],[Dálka]]-b_2_m)^c_2_m,0))</f>
        <v>150</v>
      </c>
      <c r="AC298" s="61">
        <f>IF(OR(historie[[#This Row],[Koule]]&lt;b_3_m,historie[[#This Row],[Koule]]=""),0,ROUNDDOWN(a_3_m*(historie[[#This Row],[Koule]]-b_3_m)^c_3_m,0))</f>
        <v>332</v>
      </c>
      <c r="AD298" s="61">
        <f>IF(OR(historie[[#This Row],[Výška]]&lt;b_4_m,historie[[#This Row],[Výška]]=""),0,ROUNDDOWN(a_4_m*(historie[[#This Row],[Výška]]-b_4_m)^c_4_m,0))</f>
        <v>250</v>
      </c>
      <c r="AE298" s="61">
        <f>IF(OR(historie[[#This Row],[400m]]&gt;b_5_m-k_5_m*měření,historie[[#This Row],[400m]]=""),0,ROUNDDOWN(a_5_m*(b_5_m-k_5_m*měření-historie[[#This Row],[400m]])^c_5_m,0))</f>
        <v>0</v>
      </c>
      <c r="AF298" s="61">
        <f>IF(OR(historie[[#This Row],[Překážky]]&gt;b_6_m-k_6_m*měření,historie[[#This Row],[Překážky]]=""),0,ROUNDDOWN(a_6_m*(b_6_m-k_6_m*měření-historie[[#This Row],[Překážky]])^c_6_m,0))</f>
        <v>0</v>
      </c>
      <c r="AG298" s="61">
        <f>IF(OR(historie[[#This Row],[Disk]]&lt;b_7_m,historie[[#This Row],[Disk]]=""),0,ROUNDDOWN(a_7_m*(historie[[#This Row],[Disk]]-b_7_m)^c_7_m,0))</f>
        <v>226</v>
      </c>
      <c r="AH298" s="61">
        <f>IF(OR(historie[[#This Row],[Tyčka]]&lt;b_8_m,historie[[#This Row],[Tyčka]]=""),0,ROUNDDOWN(a_8_m*(historie[[#This Row],[Tyčka]]-b_8_m)^c_8_m,0))</f>
        <v>86</v>
      </c>
      <c r="AI298" s="61">
        <f>IF(OR(historie[[#This Row],[Oštěp]]&lt;b_9_m,historie[[#This Row],[Oštěp]]=""),0,ROUNDDOWN(a_9_m*(historie[[#This Row],[Oštěp]]-b_9_m)^c_9_m,0))</f>
        <v>145</v>
      </c>
      <c r="AJ298" s="61">
        <f>IF(OR(historie[[#This Row],[1500m]]*24*60*60&gt;b_10_m,historie[[#This Row],[1500m]]=""),0,ROUNDDOWN(a_10_m*(b_10_m-historie[[#This Row],[1500m]]*24*60*60)^c_10_m,0))</f>
        <v>0</v>
      </c>
      <c r="AK298" s="87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1348</v>
      </c>
      <c r="AL29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159</v>
      </c>
      <c r="AM298" s="61">
        <f>IF(OR(historie[[#This Row],[Dálka]]&lt;b_2_m,historie[[#This Row],[Dálka]]=""),0,ROUNDDOWN(a_2_m*(ROUND(historie[[#This Row],[Dálka]]*VLOOKUP(historie[[#This Row],[Veteran]],Veteran,3,FALSE),0)-b_2_m)^c_2_m,0))</f>
        <v>150</v>
      </c>
      <c r="AN298" s="61">
        <f>IF(OR(historie[[#This Row],[Koule]]&lt;b_3_m,historie[[#This Row],[Koule]]=""),0,ROUNDDOWN(a_3_m*(FLOOR(historie[[#This Row],[Koule]]*VLOOKUP(historie[[#This Row],[Veteran]],Veteran,4,FALSE),0.01)-b_3_m)^c_3_m,0))</f>
        <v>332</v>
      </c>
      <c r="AO298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29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29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298" s="61">
        <f>IF(OR(historie[[#This Row],[Disk]]&lt;b_7_m,historie[[#This Row],[Disk]]=""),0,ROUNDDOWN(a_7_m*(FLOOR(historie[[#This Row],[Disk]]*VLOOKUP(historie[[#This Row],[Veteran]],Veteran,8,FALSE),0.01)-b_7_m)^c_7_m,0))</f>
        <v>226</v>
      </c>
      <c r="AS298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298" s="61">
        <f>IF(OR(historie[[#This Row],[Oštěp]]&lt;b_9_m,historie[[#This Row],[Oštěp]]=""),0,ROUNDDOWN(a_9_m*(FLOOR(historie[[#This Row],[Oštěp]]*VLOOKUP(historie[[#This Row],[Veteran]],Veteran,10,FALSE),0.01)-b_9_m)^c_9_m,0))</f>
        <v>145</v>
      </c>
      <c r="AU298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298" s="81">
        <f t="shared" si="4"/>
        <v>1348</v>
      </c>
      <c r="AW298" s="62">
        <f t="array" ref="AW298">MAX(IF(historie[[Jméno a příjmení]:[Jméno a příjmení]]=A298,historie[[100m_body_v]:[100m_body_v]]))
+MAX(IF(historie[[Jméno a příjmení]:[Jméno a příjmení]]=A298,historie[[dálka_body_v]:[dálka_body_v]]))
+MAX(IF(historie[[Jméno a příjmení]:[Jméno a příjmení]]=A298,historie[[koule_body_v]:[koule_body_v]]))
+MAX(IF(historie[[Jméno a příjmení]:[Jméno a příjmení]]=A298,historie[[výška_body_v]:[výška_body_v]]))
+MAX(IF(historie[[Jméno a příjmení]:[Jméno a příjmení]]=A298,historie[[400m_body_v]:[400m_body_v]]))
+MAX(IF(historie[[Jméno a příjmení]:[Jméno a příjmení]]=A298,historie[[překážky_body_v]:[překážky_body_v]]))
+MAX(IF(historie[[Jméno a příjmení]:[Jméno a příjmení]]=A298,historie[[disk_body_v]:[disk_body_v]]))
+MAX(IF(historie[[Jméno a příjmení]:[Jméno a příjmení]]=A298,historie[[tyčka_body_v]:[tyčka_body_v]]))
+MAX(IF(historie[[Jméno a příjmení]:[Jméno a příjmení]]=A298,historie[[oštěp_body_v]:[oštěp_body_v]]))
+MAX(IF(historie[[Jméno a příjmení]:[Jméno a příjmení]]=A298,historie[[1500m_body_v]:[1500m_body_v]]))</f>
        <v>2156</v>
      </c>
    </row>
    <row r="299" spans="1:49" x14ac:dyDescent="0.2">
      <c r="A299" s="56" t="s">
        <v>37</v>
      </c>
      <c r="B299" s="56">
        <v>1982</v>
      </c>
      <c r="C299" s="57">
        <v>14.02</v>
      </c>
      <c r="D299" s="58">
        <v>276</v>
      </c>
      <c r="E299" s="59">
        <v>400</v>
      </c>
      <c r="F299" s="58">
        <v>206</v>
      </c>
      <c r="G299" s="57">
        <v>7.43</v>
      </c>
      <c r="H299" s="58">
        <v>333</v>
      </c>
      <c r="I299" s="63">
        <v>135</v>
      </c>
      <c r="J299" s="58">
        <v>283</v>
      </c>
      <c r="K299" s="57">
        <v>79.44</v>
      </c>
      <c r="L299" s="58">
        <v>7</v>
      </c>
      <c r="M299" s="57">
        <v>25.03</v>
      </c>
      <c r="N299" s="58">
        <v>54</v>
      </c>
      <c r="O299" s="57">
        <v>17.04</v>
      </c>
      <c r="P299" s="58">
        <v>217</v>
      </c>
      <c r="Q299" s="63">
        <v>170</v>
      </c>
      <c r="R299" s="58">
        <v>86</v>
      </c>
      <c r="S299" s="57">
        <v>15.14</v>
      </c>
      <c r="T299" s="58">
        <v>97</v>
      </c>
      <c r="U299" s="60">
        <v>4.1435185185185186E-3</v>
      </c>
      <c r="V299" s="58">
        <v>270</v>
      </c>
      <c r="W299" s="58">
        <v>1829</v>
      </c>
      <c r="X299" s="83">
        <v>2006</v>
      </c>
      <c r="Y299" s="77">
        <f>IF(historie[[#This Row],[Ročník]]&lt;&gt;0,historie[[#This Row],[Rok]]-historie[[#This Row],[Ročník]],"")</f>
        <v>24</v>
      </c>
      <c r="Z299" s="80">
        <f>IF(AND(historie[[#This Row],[Ročník]]&lt;&gt;"",FLOOR(historie[[#This Row],[Rok]]-historie[[#This Row],[Ročník]],5)&gt;=35),FLOOR(historie[[#This Row],[Rok]]-historie[[#This Row],[Ročník]],5),0)</f>
        <v>0</v>
      </c>
      <c r="AA299" s="61">
        <f>IF(OR(historie[[#This Row],[100m]]&gt;b_1_m-k_1_m*měření,historie[[#This Row],[100m]]=""),0,ROUNDDOWN(a_1_m*(b_1_m-k_1_m*měření-historie[[#This Row],[100m]])^c_1_m,0))</f>
        <v>276</v>
      </c>
      <c r="AB299" s="61">
        <f>IF(OR(historie[[#This Row],[Dálka]]&lt;b_2_m,historie[[#This Row],[Dálka]]=""),0,ROUNDDOWN(a_2_m*(historie[[#This Row],[Dálka]]-b_2_m)^c_2_m,0))</f>
        <v>206</v>
      </c>
      <c r="AC299" s="61">
        <f>IF(OR(historie[[#This Row],[Koule]]&lt;b_3_m,historie[[#This Row],[Koule]]=""),0,ROUNDDOWN(a_3_m*(historie[[#This Row],[Koule]]-b_3_m)^c_3_m,0))</f>
        <v>333</v>
      </c>
      <c r="AD299" s="61">
        <f>IF(OR(historie[[#This Row],[Výška]]&lt;b_4_m,historie[[#This Row],[Výška]]=""),0,ROUNDDOWN(a_4_m*(historie[[#This Row],[Výška]]-b_4_m)^c_4_m,0))</f>
        <v>283</v>
      </c>
      <c r="AE299" s="61">
        <f>IF(OR(historie[[#This Row],[400m]]&gt;b_5_m-k_5_m*měření,historie[[#This Row],[400m]]=""),0,ROUNDDOWN(a_5_m*(b_5_m-k_5_m*měření-historie[[#This Row],[400m]])^c_5_m,0))</f>
        <v>7</v>
      </c>
      <c r="AF299" s="61">
        <f>IF(OR(historie[[#This Row],[Překážky]]&gt;b_6_m-k_6_m*měření,historie[[#This Row],[Překážky]]=""),0,ROUNDDOWN(a_6_m*(b_6_m-k_6_m*měření-historie[[#This Row],[Překážky]])^c_6_m,0))</f>
        <v>54</v>
      </c>
      <c r="AG299" s="61">
        <f>IF(OR(historie[[#This Row],[Disk]]&lt;b_7_m,historie[[#This Row],[Disk]]=""),0,ROUNDDOWN(a_7_m*(historie[[#This Row],[Disk]]-b_7_m)^c_7_m,0))</f>
        <v>217</v>
      </c>
      <c r="AH299" s="61">
        <f>IF(OR(historie[[#This Row],[Tyčka]]&lt;b_8_m,historie[[#This Row],[Tyčka]]=""),0,ROUNDDOWN(a_8_m*(historie[[#This Row],[Tyčka]]-b_8_m)^c_8_m,0))</f>
        <v>86</v>
      </c>
      <c r="AI299" s="61">
        <f>IF(OR(historie[[#This Row],[Oštěp]]&lt;b_9_m,historie[[#This Row],[Oštěp]]=""),0,ROUNDDOWN(a_9_m*(historie[[#This Row],[Oštěp]]-b_9_m)^c_9_m,0))</f>
        <v>97</v>
      </c>
      <c r="AJ299" s="61">
        <f>IF(OR(historie[[#This Row],[1500m]]*24*60*60&gt;b_10_m,historie[[#This Row],[1500m]]=""),0,ROUNDDOWN(a_10_m*(b_10_m-historie[[#This Row],[1500m]]*24*60*60)^c_10_m,0))</f>
        <v>272</v>
      </c>
      <c r="AK29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1831</v>
      </c>
      <c r="AL29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276</v>
      </c>
      <c r="AM299" s="61">
        <f>IF(OR(historie[[#This Row],[Dálka]]&lt;b_2_m,historie[[#This Row],[Dálka]]=""),0,ROUNDDOWN(a_2_m*(ROUND(historie[[#This Row],[Dálka]]*VLOOKUP(historie[[#This Row],[Veteran]],Veteran,3,FALSE),0)-b_2_m)^c_2_m,0))</f>
        <v>206</v>
      </c>
      <c r="AN299" s="61">
        <f>IF(OR(historie[[#This Row],[Koule]]&lt;b_3_m,historie[[#This Row],[Koule]]=""),0,ROUNDDOWN(a_3_m*(FLOOR(historie[[#This Row],[Koule]]*VLOOKUP(historie[[#This Row],[Veteran]],Veteran,4,FALSE),0.01)-b_3_m)^c_3_m,0))</f>
        <v>333</v>
      </c>
      <c r="AO299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29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7</v>
      </c>
      <c r="AQ29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54</v>
      </c>
      <c r="AR299" s="61">
        <f>IF(OR(historie[[#This Row],[Disk]]&lt;b_7_m,historie[[#This Row],[Disk]]=""),0,ROUNDDOWN(a_7_m*(FLOOR(historie[[#This Row],[Disk]]*VLOOKUP(historie[[#This Row],[Veteran]],Veteran,8,FALSE),0.01)-b_7_m)^c_7_m,0))</f>
        <v>217</v>
      </c>
      <c r="AS299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299" s="61">
        <f>IF(OR(historie[[#This Row],[Oštěp]]&lt;b_9_m,historie[[#This Row],[Oštěp]]=""),0,ROUNDDOWN(a_9_m*(FLOOR(historie[[#This Row],[Oštěp]]*VLOOKUP(historie[[#This Row],[Veteran]],Veteran,10,FALSE),0.01)-b_9_m)^c_9_m,0))</f>
        <v>97</v>
      </c>
      <c r="AU299" s="61">
        <f>IF(OR(historie[[#This Row],[1500m]]*24*60*60&gt;b_10_m,historie[[#This Row],[1500m]]=""),0,ROUNDDOWN(a_10_m*(b_10_m-historie[[#This Row],[1500m]]*VLOOKUP(historie[[#This Row],[Veteran]],Veteran,11,FALSE)*24*60*60)^c_10_m,0))</f>
        <v>272</v>
      </c>
      <c r="AV299" s="80">
        <f t="shared" si="4"/>
        <v>1831</v>
      </c>
      <c r="AW299" s="62">
        <f t="array" ref="AW299">MAX(IF(historie[[Jméno a příjmení]:[Jméno a příjmení]]=A299,historie[[100m_body_v]:[100m_body_v]]))
+MAX(IF(historie[[Jméno a příjmení]:[Jméno a příjmení]]=A299,historie[[dálka_body_v]:[dálka_body_v]]))
+MAX(IF(historie[[Jméno a příjmení]:[Jméno a příjmení]]=A299,historie[[koule_body_v]:[koule_body_v]]))
+MAX(IF(historie[[Jméno a příjmení]:[Jméno a příjmení]]=A299,historie[[výška_body_v]:[výška_body_v]]))
+MAX(IF(historie[[Jméno a příjmení]:[Jméno a příjmení]]=A299,historie[[400m_body_v]:[400m_body_v]]))
+MAX(IF(historie[[Jméno a příjmení]:[Jméno a příjmení]]=A299,historie[[překážky_body_v]:[překážky_body_v]]))
+MAX(IF(historie[[Jméno a příjmení]:[Jméno a příjmení]]=A299,historie[[disk_body_v]:[disk_body_v]]))
+MAX(IF(historie[[Jméno a příjmení]:[Jméno a příjmení]]=A299,historie[[tyčka_body_v]:[tyčka_body_v]]))
+MAX(IF(historie[[Jméno a příjmení]:[Jméno a příjmení]]=A299,historie[[oštěp_body_v]:[oštěp_body_v]]))
+MAX(IF(historie[[Jméno a příjmení]:[Jméno a příjmení]]=A299,historie[[1500m_body_v]:[1500m_body_v]]))</f>
        <v>2156</v>
      </c>
    </row>
    <row r="300" spans="1:49" x14ac:dyDescent="0.2">
      <c r="A300" s="56" t="s">
        <v>37</v>
      </c>
      <c r="B300" s="56">
        <v>1982</v>
      </c>
      <c r="C300" s="57">
        <v>14.69</v>
      </c>
      <c r="D300" s="58">
        <v>193</v>
      </c>
      <c r="E300" s="59">
        <v>420</v>
      </c>
      <c r="F300" s="58">
        <v>239</v>
      </c>
      <c r="G300" s="57">
        <v>7.4</v>
      </c>
      <c r="H300" s="58">
        <v>331</v>
      </c>
      <c r="I300" s="59">
        <v>130</v>
      </c>
      <c r="J300" s="58">
        <v>250</v>
      </c>
      <c r="K300" s="57">
        <v>78.7</v>
      </c>
      <c r="L300" s="58">
        <v>12</v>
      </c>
      <c r="M300" s="57">
        <v>25.53</v>
      </c>
      <c r="N300" s="58">
        <v>39</v>
      </c>
      <c r="O300" s="57">
        <v>20.72</v>
      </c>
      <c r="P300" s="58">
        <v>286</v>
      </c>
      <c r="Q300" s="59">
        <v>190</v>
      </c>
      <c r="R300" s="58">
        <v>121</v>
      </c>
      <c r="S300" s="57">
        <v>19.399999999999999</v>
      </c>
      <c r="T300" s="58">
        <v>153</v>
      </c>
      <c r="U300" s="60">
        <v>4.0393518518518521E-3</v>
      </c>
      <c r="V300" s="58">
        <v>311</v>
      </c>
      <c r="W300" s="58">
        <v>1935</v>
      </c>
      <c r="X300" s="83">
        <v>2003</v>
      </c>
      <c r="Y300" s="77">
        <f>IF(historie[[#This Row],[Ročník]]&lt;&gt;0,historie[[#This Row],[Rok]]-historie[[#This Row],[Ročník]],"")</f>
        <v>21</v>
      </c>
      <c r="Z300" s="80">
        <f>IF(AND(historie[[#This Row],[Ročník]]&lt;&gt;"",FLOOR(historie[[#This Row],[Rok]]-historie[[#This Row],[Ročník]],5)&gt;=35),FLOOR(historie[[#This Row],[Rok]]-historie[[#This Row],[Ročník]],5),0)</f>
        <v>0</v>
      </c>
      <c r="AA300" s="61">
        <f>IF(OR(historie[[#This Row],[100m]]&gt;b_1_m-k_1_m*měření,historie[[#This Row],[100m]]=""),0,ROUNDDOWN(a_1_m*(b_1_m-k_1_m*měření-historie[[#This Row],[100m]])^c_1_m,0))</f>
        <v>193</v>
      </c>
      <c r="AB300" s="61">
        <f>IF(OR(historie[[#This Row],[Dálka]]&lt;b_2_m,historie[[#This Row],[Dálka]]=""),0,ROUNDDOWN(a_2_m*(historie[[#This Row],[Dálka]]-b_2_m)^c_2_m,0))</f>
        <v>239</v>
      </c>
      <c r="AC300" s="61">
        <f>IF(OR(historie[[#This Row],[Koule]]&lt;b_3_m,historie[[#This Row],[Koule]]=""),0,ROUNDDOWN(a_3_m*(historie[[#This Row],[Koule]]-b_3_m)^c_3_m,0))</f>
        <v>331</v>
      </c>
      <c r="AD300" s="61">
        <f>IF(OR(historie[[#This Row],[Výška]]&lt;b_4_m,historie[[#This Row],[Výška]]=""),0,ROUNDDOWN(a_4_m*(historie[[#This Row],[Výška]]-b_4_m)^c_4_m,0))</f>
        <v>250</v>
      </c>
      <c r="AE300" s="61">
        <f>IF(OR(historie[[#This Row],[400m]]&gt;b_5_m-k_5_m*měření,historie[[#This Row],[400m]]=""),0,ROUNDDOWN(a_5_m*(b_5_m-k_5_m*měření-historie[[#This Row],[400m]])^c_5_m,0))</f>
        <v>12</v>
      </c>
      <c r="AF300" s="61">
        <f>IF(OR(historie[[#This Row],[Překážky]]&gt;b_6_m-k_6_m*měření,historie[[#This Row],[Překážky]]=""),0,ROUNDDOWN(a_6_m*(b_6_m-k_6_m*měření-historie[[#This Row],[Překážky]])^c_6_m,0))</f>
        <v>39</v>
      </c>
      <c r="AG300" s="61">
        <f>IF(OR(historie[[#This Row],[Disk]]&lt;b_7_m,historie[[#This Row],[Disk]]=""),0,ROUNDDOWN(a_7_m*(historie[[#This Row],[Disk]]-b_7_m)^c_7_m,0))</f>
        <v>286</v>
      </c>
      <c r="AH300" s="61">
        <f>IF(OR(historie[[#This Row],[Tyčka]]&lt;b_8_m,historie[[#This Row],[Tyčka]]=""),0,ROUNDDOWN(a_8_m*(historie[[#This Row],[Tyčka]]-b_8_m)^c_8_m,0))</f>
        <v>121</v>
      </c>
      <c r="AI300" s="61">
        <f>IF(OR(historie[[#This Row],[Oštěp]]&lt;b_9_m,historie[[#This Row],[Oštěp]]=""),0,ROUNDDOWN(a_9_m*(historie[[#This Row],[Oštěp]]-b_9_m)^c_9_m,0))</f>
        <v>153</v>
      </c>
      <c r="AJ300" s="61">
        <f>IF(OR(historie[[#This Row],[1500m]]*24*60*60&gt;b_10_m,historie[[#This Row],[1500m]]=""),0,ROUNDDOWN(a_10_m*(b_10_m-historie[[#This Row],[1500m]]*24*60*60)^c_10_m,0))</f>
        <v>311</v>
      </c>
      <c r="AK30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1935</v>
      </c>
      <c r="AL30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193</v>
      </c>
      <c r="AM300" s="61">
        <f>IF(OR(historie[[#This Row],[Dálka]]&lt;b_2_m,historie[[#This Row],[Dálka]]=""),0,ROUNDDOWN(a_2_m*(ROUND(historie[[#This Row],[Dálka]]*VLOOKUP(historie[[#This Row],[Veteran]],Veteran,3,FALSE),0)-b_2_m)^c_2_m,0))</f>
        <v>239</v>
      </c>
      <c r="AN300" s="61">
        <f>IF(OR(historie[[#This Row],[Koule]]&lt;b_3_m,historie[[#This Row],[Koule]]=""),0,ROUNDDOWN(a_3_m*(FLOOR(historie[[#This Row],[Koule]]*VLOOKUP(historie[[#This Row],[Veteran]],Veteran,4,FALSE),0.01)-b_3_m)^c_3_m,0))</f>
        <v>331</v>
      </c>
      <c r="AO300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30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12</v>
      </c>
      <c r="AQ30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39</v>
      </c>
      <c r="AR300" s="61">
        <f>IF(OR(historie[[#This Row],[Disk]]&lt;b_7_m,historie[[#This Row],[Disk]]=""),0,ROUNDDOWN(a_7_m*(FLOOR(historie[[#This Row],[Disk]]*VLOOKUP(historie[[#This Row],[Veteran]],Veteran,8,FALSE),0.01)-b_7_m)^c_7_m,0))</f>
        <v>286</v>
      </c>
      <c r="AS300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300" s="61">
        <f>IF(OR(historie[[#This Row],[Oštěp]]&lt;b_9_m,historie[[#This Row],[Oštěp]]=""),0,ROUNDDOWN(a_9_m*(FLOOR(historie[[#This Row],[Oštěp]]*VLOOKUP(historie[[#This Row],[Veteran]],Veteran,10,FALSE),0.01)-b_9_m)^c_9_m,0))</f>
        <v>153</v>
      </c>
      <c r="AU300" s="61">
        <f>IF(OR(historie[[#This Row],[1500m]]*24*60*60&gt;b_10_m,historie[[#This Row],[1500m]]=""),0,ROUNDDOWN(a_10_m*(b_10_m-historie[[#This Row],[1500m]]*VLOOKUP(historie[[#This Row],[Veteran]],Veteran,11,FALSE)*24*60*60)^c_10_m,0))</f>
        <v>311</v>
      </c>
      <c r="AV300" s="80">
        <f t="shared" si="4"/>
        <v>1935</v>
      </c>
      <c r="AW300" s="62">
        <f t="array" ref="AW300">MAX(IF(historie[[Jméno a příjmení]:[Jméno a příjmení]]=A300,historie[[100m_body_v]:[100m_body_v]]))
+MAX(IF(historie[[Jméno a příjmení]:[Jméno a příjmení]]=A300,historie[[dálka_body_v]:[dálka_body_v]]))
+MAX(IF(historie[[Jméno a příjmení]:[Jméno a příjmení]]=A300,historie[[koule_body_v]:[koule_body_v]]))
+MAX(IF(historie[[Jméno a příjmení]:[Jméno a příjmení]]=A300,historie[[výška_body_v]:[výška_body_v]]))
+MAX(IF(historie[[Jméno a příjmení]:[Jméno a příjmení]]=A300,historie[[400m_body_v]:[400m_body_v]]))
+MAX(IF(historie[[Jméno a příjmení]:[Jméno a příjmení]]=A300,historie[[překážky_body_v]:[překážky_body_v]]))
+MAX(IF(historie[[Jméno a příjmení]:[Jméno a příjmení]]=A300,historie[[disk_body_v]:[disk_body_v]]))
+MAX(IF(historie[[Jméno a příjmení]:[Jméno a příjmení]]=A300,historie[[tyčka_body_v]:[tyčka_body_v]]))
+MAX(IF(historie[[Jméno a příjmení]:[Jméno a příjmení]]=A300,historie[[oštěp_body_v]:[oštěp_body_v]]))
+MAX(IF(historie[[Jméno a příjmení]:[Jméno a příjmení]]=A300,historie[[1500m_body_v]:[1500m_body_v]]))</f>
        <v>2156</v>
      </c>
    </row>
    <row r="301" spans="1:49" x14ac:dyDescent="0.2">
      <c r="A301" s="56" t="s">
        <v>37</v>
      </c>
      <c r="B301" s="56">
        <v>1982</v>
      </c>
      <c r="C301" s="57">
        <v>14.81</v>
      </c>
      <c r="D301" s="58">
        <v>170</v>
      </c>
      <c r="E301" s="59">
        <v>369</v>
      </c>
      <c r="F301" s="58">
        <v>158</v>
      </c>
      <c r="G301" s="57">
        <v>7.23</v>
      </c>
      <c r="H301" s="58">
        <v>321</v>
      </c>
      <c r="I301" s="59">
        <v>135</v>
      </c>
      <c r="J301" s="58">
        <v>283</v>
      </c>
      <c r="K301" s="57">
        <v>76.2</v>
      </c>
      <c r="L301" s="58">
        <v>35</v>
      </c>
      <c r="M301" s="57">
        <v>24.8</v>
      </c>
      <c r="N301" s="58">
        <v>62</v>
      </c>
      <c r="O301" s="57">
        <v>19.11</v>
      </c>
      <c r="P301" s="58">
        <v>255</v>
      </c>
      <c r="Q301" s="59">
        <v>170</v>
      </c>
      <c r="R301" s="58">
        <v>86</v>
      </c>
      <c r="S301" s="57">
        <v>19.059999999999999</v>
      </c>
      <c r="T301" s="58">
        <v>149</v>
      </c>
      <c r="U301" s="60">
        <v>4.4675925925925933E-3</v>
      </c>
      <c r="V301" s="58">
        <v>169</v>
      </c>
      <c r="W301" s="58">
        <v>1688</v>
      </c>
      <c r="X301" s="83">
        <v>2002</v>
      </c>
      <c r="Y301" s="77">
        <f>IF(historie[[#This Row],[Ročník]]&lt;&gt;0,historie[[#This Row],[Rok]]-historie[[#This Row],[Ročník]],"")</f>
        <v>20</v>
      </c>
      <c r="Z301" s="80">
        <f>IF(AND(historie[[#This Row],[Ročník]]&lt;&gt;"",FLOOR(historie[[#This Row],[Rok]]-historie[[#This Row],[Ročník]],5)&gt;=35),FLOOR(historie[[#This Row],[Rok]]-historie[[#This Row],[Ročník]],5),0)</f>
        <v>0</v>
      </c>
      <c r="AA301" s="61">
        <f>IF(OR(historie[[#This Row],[100m]]&gt;b_1_m-k_1_m*měření,historie[[#This Row],[100m]]=""),0,ROUNDDOWN(a_1_m*(b_1_m-k_1_m*měření-historie[[#This Row],[100m]])^c_1_m,0))</f>
        <v>180</v>
      </c>
      <c r="AB301" s="61">
        <f>IF(OR(historie[[#This Row],[Dálka]]&lt;b_2_m,historie[[#This Row],[Dálka]]=""),0,ROUNDDOWN(a_2_m*(historie[[#This Row],[Dálka]]-b_2_m)^c_2_m,0))</f>
        <v>158</v>
      </c>
      <c r="AC301" s="61">
        <f>IF(OR(historie[[#This Row],[Koule]]&lt;b_3_m,historie[[#This Row],[Koule]]=""),0,ROUNDDOWN(a_3_m*(historie[[#This Row],[Koule]]-b_3_m)^c_3_m,0))</f>
        <v>321</v>
      </c>
      <c r="AD301" s="61">
        <f>IF(OR(historie[[#This Row],[Výška]]&lt;b_4_m,historie[[#This Row],[Výška]]=""),0,ROUNDDOWN(a_4_m*(historie[[#This Row],[Výška]]-b_4_m)^c_4_m,0))</f>
        <v>283</v>
      </c>
      <c r="AE301" s="61">
        <f>IF(OR(historie[[#This Row],[400m]]&gt;b_5_m-k_5_m*měření,historie[[#This Row],[400m]]=""),0,ROUNDDOWN(a_5_m*(b_5_m-k_5_m*měření-historie[[#This Row],[400m]])^c_5_m,0))</f>
        <v>35</v>
      </c>
      <c r="AF301" s="61">
        <f>IF(OR(historie[[#This Row],[Překážky]]&gt;b_6_m-k_6_m*měření,historie[[#This Row],[Překážky]]=""),0,ROUNDDOWN(a_6_m*(b_6_m-k_6_m*měření-historie[[#This Row],[Překážky]])^c_6_m,0))</f>
        <v>62</v>
      </c>
      <c r="AG301" s="61">
        <f>IF(OR(historie[[#This Row],[Disk]]&lt;b_7_m,historie[[#This Row],[Disk]]=""),0,ROUNDDOWN(a_7_m*(historie[[#This Row],[Disk]]-b_7_m)^c_7_m,0))</f>
        <v>255</v>
      </c>
      <c r="AH301" s="61">
        <f>IF(OR(historie[[#This Row],[Tyčka]]&lt;b_8_m,historie[[#This Row],[Tyčka]]=""),0,ROUNDDOWN(a_8_m*(historie[[#This Row],[Tyčka]]-b_8_m)^c_8_m,0))</f>
        <v>86</v>
      </c>
      <c r="AI301" s="61">
        <f>IF(OR(historie[[#This Row],[Oštěp]]&lt;b_9_m,historie[[#This Row],[Oštěp]]=""),0,ROUNDDOWN(a_9_m*(historie[[#This Row],[Oštěp]]-b_9_m)^c_9_m,0))</f>
        <v>149</v>
      </c>
      <c r="AJ301" s="61">
        <f>IF(OR(historie[[#This Row],[1500m]]*24*60*60&gt;b_10_m,historie[[#This Row],[1500m]]=""),0,ROUNDDOWN(a_10_m*(b_10_m-historie[[#This Row],[1500m]]*24*60*60)^c_10_m,0))</f>
        <v>168</v>
      </c>
      <c r="AK30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1697</v>
      </c>
      <c r="AL30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180</v>
      </c>
      <c r="AM301" s="61">
        <f>IF(OR(historie[[#This Row],[Dálka]]&lt;b_2_m,historie[[#This Row],[Dálka]]=""),0,ROUNDDOWN(a_2_m*(ROUND(historie[[#This Row],[Dálka]]*VLOOKUP(historie[[#This Row],[Veteran]],Veteran,3,FALSE),0)-b_2_m)^c_2_m,0))</f>
        <v>158</v>
      </c>
      <c r="AN301" s="61">
        <f>IF(OR(historie[[#This Row],[Koule]]&lt;b_3_m,historie[[#This Row],[Koule]]=""),0,ROUNDDOWN(a_3_m*(FLOOR(historie[[#This Row],[Koule]]*VLOOKUP(historie[[#This Row],[Veteran]],Veteran,4,FALSE),0.01)-b_3_m)^c_3_m,0))</f>
        <v>321</v>
      </c>
      <c r="AO301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30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35</v>
      </c>
      <c r="AQ30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62</v>
      </c>
      <c r="AR301" s="61">
        <f>IF(OR(historie[[#This Row],[Disk]]&lt;b_7_m,historie[[#This Row],[Disk]]=""),0,ROUNDDOWN(a_7_m*(FLOOR(historie[[#This Row],[Disk]]*VLOOKUP(historie[[#This Row],[Veteran]],Veteran,8,FALSE),0.01)-b_7_m)^c_7_m,0))</f>
        <v>255</v>
      </c>
      <c r="AS301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301" s="61">
        <f>IF(OR(historie[[#This Row],[Oštěp]]&lt;b_9_m,historie[[#This Row],[Oštěp]]=""),0,ROUNDDOWN(a_9_m*(FLOOR(historie[[#This Row],[Oštěp]]*VLOOKUP(historie[[#This Row],[Veteran]],Veteran,10,FALSE),0.01)-b_9_m)^c_9_m,0))</f>
        <v>149</v>
      </c>
      <c r="AU301" s="61">
        <f>IF(OR(historie[[#This Row],[1500m]]*24*60*60&gt;b_10_m,historie[[#This Row],[1500m]]=""),0,ROUNDDOWN(a_10_m*(b_10_m-historie[[#This Row],[1500m]]*VLOOKUP(historie[[#This Row],[Veteran]],Veteran,11,FALSE)*24*60*60)^c_10_m,0))</f>
        <v>168</v>
      </c>
      <c r="AV301" s="80">
        <f t="shared" si="4"/>
        <v>1697</v>
      </c>
      <c r="AW301" s="62">
        <f t="array" ref="AW301">MAX(IF(historie[[Jméno a příjmení]:[Jméno a příjmení]]=A301,historie[[100m_body_v]:[100m_body_v]]))
+MAX(IF(historie[[Jméno a příjmení]:[Jméno a příjmení]]=A301,historie[[dálka_body_v]:[dálka_body_v]]))
+MAX(IF(historie[[Jméno a příjmení]:[Jméno a příjmení]]=A301,historie[[koule_body_v]:[koule_body_v]]))
+MAX(IF(historie[[Jméno a příjmení]:[Jméno a příjmení]]=A301,historie[[výška_body_v]:[výška_body_v]]))
+MAX(IF(historie[[Jméno a příjmení]:[Jméno a příjmení]]=A301,historie[[400m_body_v]:[400m_body_v]]))
+MAX(IF(historie[[Jméno a příjmení]:[Jméno a příjmení]]=A301,historie[[překážky_body_v]:[překážky_body_v]]))
+MAX(IF(historie[[Jméno a příjmení]:[Jméno a příjmení]]=A301,historie[[disk_body_v]:[disk_body_v]]))
+MAX(IF(historie[[Jméno a příjmení]:[Jméno a příjmení]]=A301,historie[[tyčka_body_v]:[tyčka_body_v]]))
+MAX(IF(historie[[Jméno a příjmení]:[Jméno a příjmení]]=A301,historie[[oštěp_body_v]:[oštěp_body_v]]))
+MAX(IF(historie[[Jméno a příjmení]:[Jméno a příjmení]]=A301,historie[[1500m_body_v]:[1500m_body_v]]))</f>
        <v>2156</v>
      </c>
    </row>
    <row r="302" spans="1:49" x14ac:dyDescent="0.2">
      <c r="A302" s="56" t="s">
        <v>37</v>
      </c>
      <c r="B302" s="56">
        <v>1982</v>
      </c>
      <c r="C302" s="57">
        <v>15</v>
      </c>
      <c r="D302" s="58">
        <v>159</v>
      </c>
      <c r="E302" s="59">
        <v>408</v>
      </c>
      <c r="F302" s="58">
        <v>219</v>
      </c>
      <c r="G302" s="57">
        <v>6.76</v>
      </c>
      <c r="H302" s="58">
        <v>293</v>
      </c>
      <c r="I302" s="59">
        <v>135</v>
      </c>
      <c r="J302" s="58">
        <v>283</v>
      </c>
      <c r="K302" s="57">
        <v>80.8</v>
      </c>
      <c r="L302" s="58">
        <v>1</v>
      </c>
      <c r="M302" s="57">
        <v>25.1</v>
      </c>
      <c r="N302" s="58">
        <v>52</v>
      </c>
      <c r="O302" s="57">
        <v>16.93</v>
      </c>
      <c r="P302" s="58">
        <v>215</v>
      </c>
      <c r="Q302" s="59">
        <v>130</v>
      </c>
      <c r="R302" s="58">
        <v>27</v>
      </c>
      <c r="S302" s="57">
        <v>16.57</v>
      </c>
      <c r="T302" s="58">
        <v>116</v>
      </c>
      <c r="U302" s="60">
        <v>4.4212962962962956E-3</v>
      </c>
      <c r="V302" s="58">
        <v>181</v>
      </c>
      <c r="W302" s="58">
        <v>1546</v>
      </c>
      <c r="X302" s="83">
        <v>2001</v>
      </c>
      <c r="Y302" s="77">
        <f>IF(historie[[#This Row],[Ročník]]&lt;&gt;0,historie[[#This Row],[Rok]]-historie[[#This Row],[Ročník]],"")</f>
        <v>19</v>
      </c>
      <c r="Z302" s="80">
        <f>IF(AND(historie[[#This Row],[Ročník]]&lt;&gt;"",FLOOR(historie[[#This Row],[Rok]]-historie[[#This Row],[Ročník]],5)&gt;=35),FLOOR(historie[[#This Row],[Rok]]-historie[[#This Row],[Ročník]],5),0)</f>
        <v>0</v>
      </c>
      <c r="AA302" s="61">
        <f>IF(OR(historie[[#This Row],[100m]]&gt;b_1_m-k_1_m*měření,historie[[#This Row],[100m]]=""),0,ROUNDDOWN(a_1_m*(b_1_m-k_1_m*měření-historie[[#This Row],[100m]])^c_1_m,0))</f>
        <v>159</v>
      </c>
      <c r="AB302" s="61">
        <f>IF(OR(historie[[#This Row],[Dálka]]&lt;b_2_m,historie[[#This Row],[Dálka]]=""),0,ROUNDDOWN(a_2_m*(historie[[#This Row],[Dálka]]-b_2_m)^c_2_m,0))</f>
        <v>219</v>
      </c>
      <c r="AC302" s="61">
        <f>IF(OR(historie[[#This Row],[Koule]]&lt;b_3_m,historie[[#This Row],[Koule]]=""),0,ROUNDDOWN(a_3_m*(historie[[#This Row],[Koule]]-b_3_m)^c_3_m,0))</f>
        <v>293</v>
      </c>
      <c r="AD302" s="61">
        <f>IF(OR(historie[[#This Row],[Výška]]&lt;b_4_m,historie[[#This Row],[Výška]]=""),0,ROUNDDOWN(a_4_m*(historie[[#This Row],[Výška]]-b_4_m)^c_4_m,0))</f>
        <v>283</v>
      </c>
      <c r="AE302" s="61">
        <f>IF(OR(historie[[#This Row],[400m]]&gt;b_5_m-k_5_m*měření,historie[[#This Row],[400m]]=""),0,ROUNDDOWN(a_5_m*(b_5_m-k_5_m*měření-historie[[#This Row],[400m]])^c_5_m,0))</f>
        <v>1</v>
      </c>
      <c r="AF302" s="61">
        <f>IF(OR(historie[[#This Row],[Překážky]]&gt;b_6_m-k_6_m*měření,historie[[#This Row],[Překážky]]=""),0,ROUNDDOWN(a_6_m*(b_6_m-k_6_m*měření-historie[[#This Row],[Překážky]])^c_6_m,0))</f>
        <v>52</v>
      </c>
      <c r="AG302" s="61">
        <f>IF(OR(historie[[#This Row],[Disk]]&lt;b_7_m,historie[[#This Row],[Disk]]=""),0,ROUNDDOWN(a_7_m*(historie[[#This Row],[Disk]]-b_7_m)^c_7_m,0))</f>
        <v>215</v>
      </c>
      <c r="AH302" s="61">
        <f>IF(OR(historie[[#This Row],[Tyčka]]&lt;b_8_m,historie[[#This Row],[Tyčka]]=""),0,ROUNDDOWN(a_8_m*(historie[[#This Row],[Tyčka]]-b_8_m)^c_8_m,0))</f>
        <v>27</v>
      </c>
      <c r="AI302" s="61">
        <f>IF(OR(historie[[#This Row],[Oštěp]]&lt;b_9_m,historie[[#This Row],[Oštěp]]=""),0,ROUNDDOWN(a_9_m*(historie[[#This Row],[Oštěp]]-b_9_m)^c_9_m,0))</f>
        <v>116</v>
      </c>
      <c r="AJ302" s="61">
        <f>IF(OR(historie[[#This Row],[1500m]]*24*60*60&gt;b_10_m,historie[[#This Row],[1500m]]=""),0,ROUNDDOWN(a_10_m*(b_10_m-historie[[#This Row],[1500m]]*24*60*60)^c_10_m,0))</f>
        <v>181</v>
      </c>
      <c r="AK30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1546</v>
      </c>
      <c r="AL30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159</v>
      </c>
      <c r="AM302" s="61">
        <f>IF(OR(historie[[#This Row],[Dálka]]&lt;b_2_m,historie[[#This Row],[Dálka]]=""),0,ROUNDDOWN(a_2_m*(ROUND(historie[[#This Row],[Dálka]]*VLOOKUP(historie[[#This Row],[Veteran]],Veteran,3,FALSE),0)-b_2_m)^c_2_m,0))</f>
        <v>219</v>
      </c>
      <c r="AN302" s="61">
        <f>IF(OR(historie[[#This Row],[Koule]]&lt;b_3_m,historie[[#This Row],[Koule]]=""),0,ROUNDDOWN(a_3_m*(FLOOR(historie[[#This Row],[Koule]]*VLOOKUP(historie[[#This Row],[Veteran]],Veteran,4,FALSE),0.01)-b_3_m)^c_3_m,0))</f>
        <v>293</v>
      </c>
      <c r="AO302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30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</v>
      </c>
      <c r="AQ30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52</v>
      </c>
      <c r="AR302" s="61">
        <f>IF(OR(historie[[#This Row],[Disk]]&lt;b_7_m,historie[[#This Row],[Disk]]=""),0,ROUNDDOWN(a_7_m*(FLOOR(historie[[#This Row],[Disk]]*VLOOKUP(historie[[#This Row],[Veteran]],Veteran,8,FALSE),0.01)-b_7_m)^c_7_m,0))</f>
        <v>215</v>
      </c>
      <c r="AS302" s="61">
        <f>IF(OR(historie[[#This Row],[Tyčka]]&lt;b_8_m,historie[[#This Row],[Tyčka]]=""),0,ROUNDDOWN(a_8_m*(ROUND(historie[[#This Row],[Tyčka]]*VLOOKUP(historie[[#This Row],[Veteran]],Veteran,9,FALSE),0)-b_8_m)^c_8_m,0))</f>
        <v>27</v>
      </c>
      <c r="AT302" s="61">
        <f>IF(OR(historie[[#This Row],[Oštěp]]&lt;b_9_m,historie[[#This Row],[Oštěp]]=""),0,ROUNDDOWN(a_9_m*(FLOOR(historie[[#This Row],[Oštěp]]*VLOOKUP(historie[[#This Row],[Veteran]],Veteran,10,FALSE),0.01)-b_9_m)^c_9_m,0))</f>
        <v>116</v>
      </c>
      <c r="AU302" s="61">
        <f>IF(OR(historie[[#This Row],[1500m]]*24*60*60&gt;b_10_m,historie[[#This Row],[1500m]]=""),0,ROUNDDOWN(a_10_m*(b_10_m-historie[[#This Row],[1500m]]*VLOOKUP(historie[[#This Row],[Veteran]],Veteran,11,FALSE)*24*60*60)^c_10_m,0))</f>
        <v>181</v>
      </c>
      <c r="AV302" s="80">
        <f t="shared" si="4"/>
        <v>1546</v>
      </c>
      <c r="AW302" s="62">
        <f t="array" ref="AW302">MAX(IF(historie[[Jméno a příjmení]:[Jméno a příjmení]]=A302,historie[[100m_body_v]:[100m_body_v]]))
+MAX(IF(historie[[Jméno a příjmení]:[Jméno a příjmení]]=A302,historie[[dálka_body_v]:[dálka_body_v]]))
+MAX(IF(historie[[Jméno a příjmení]:[Jméno a příjmení]]=A302,historie[[koule_body_v]:[koule_body_v]]))
+MAX(IF(historie[[Jméno a příjmení]:[Jméno a příjmení]]=A302,historie[[výška_body_v]:[výška_body_v]]))
+MAX(IF(historie[[Jméno a příjmení]:[Jméno a příjmení]]=A302,historie[[400m_body_v]:[400m_body_v]]))
+MAX(IF(historie[[Jméno a příjmení]:[Jméno a příjmení]]=A302,historie[[překážky_body_v]:[překážky_body_v]]))
+MAX(IF(historie[[Jméno a příjmení]:[Jméno a příjmení]]=A302,historie[[disk_body_v]:[disk_body_v]]))
+MAX(IF(historie[[Jméno a příjmení]:[Jméno a příjmení]]=A302,historie[[tyčka_body_v]:[tyčka_body_v]]))
+MAX(IF(historie[[Jméno a příjmení]:[Jméno a příjmení]]=A302,historie[[oštěp_body_v]:[oštěp_body_v]]))
+MAX(IF(historie[[Jméno a příjmení]:[Jméno a příjmení]]=A302,historie[[1500m_body_v]:[1500m_body_v]]))</f>
        <v>2156</v>
      </c>
    </row>
    <row r="303" spans="1:49" x14ac:dyDescent="0.2">
      <c r="A303" s="56" t="s">
        <v>37</v>
      </c>
      <c r="B303" s="56">
        <v>1982</v>
      </c>
      <c r="C303" s="57">
        <v>15.1</v>
      </c>
      <c r="D303" s="58">
        <v>149</v>
      </c>
      <c r="E303" s="59">
        <v>411</v>
      </c>
      <c r="F303" s="58">
        <v>224</v>
      </c>
      <c r="G303" s="57">
        <v>6.8</v>
      </c>
      <c r="H303" s="58">
        <v>296</v>
      </c>
      <c r="I303" s="59">
        <v>130</v>
      </c>
      <c r="J303" s="58">
        <v>250</v>
      </c>
      <c r="K303" s="57">
        <v>77.099999999999994</v>
      </c>
      <c r="L303" s="58">
        <v>25</v>
      </c>
      <c r="M303" s="57">
        <v>25.2</v>
      </c>
      <c r="N303" s="58">
        <v>57</v>
      </c>
      <c r="O303" s="57">
        <v>12.7</v>
      </c>
      <c r="P303" s="58">
        <v>139</v>
      </c>
      <c r="Q303" s="59">
        <v>140</v>
      </c>
      <c r="R303" s="58">
        <v>40</v>
      </c>
      <c r="S303" s="57">
        <v>11.1</v>
      </c>
      <c r="T303" s="58">
        <v>46</v>
      </c>
      <c r="U303" s="60">
        <v>4.155092592592593E-3</v>
      </c>
      <c r="V303" s="58">
        <v>268</v>
      </c>
      <c r="W303" s="58">
        <v>1494</v>
      </c>
      <c r="X303" s="83">
        <v>2000</v>
      </c>
      <c r="Y303" s="77">
        <f>IF(historie[[#This Row],[Ročník]]&lt;&gt;0,historie[[#This Row],[Rok]]-historie[[#This Row],[Ročník]],"")</f>
        <v>18</v>
      </c>
      <c r="Z303" s="80">
        <f>IF(AND(historie[[#This Row],[Ročník]]&lt;&gt;"",FLOOR(historie[[#This Row],[Rok]]-historie[[#This Row],[Ročník]],5)&gt;=35),FLOOR(historie[[#This Row],[Rok]]-historie[[#This Row],[Ročník]],5),0)</f>
        <v>0</v>
      </c>
      <c r="AA303" s="61">
        <f>IF(OR(historie[[#This Row],[100m]]&gt;b_1_m-k_1_m*měření,historie[[#This Row],[100m]]=""),0,ROUNDDOWN(a_1_m*(b_1_m-k_1_m*měření-historie[[#This Row],[100m]])^c_1_m,0))</f>
        <v>149</v>
      </c>
      <c r="AB303" s="61">
        <f>IF(OR(historie[[#This Row],[Dálka]]&lt;b_2_m,historie[[#This Row],[Dálka]]=""),0,ROUNDDOWN(a_2_m*(historie[[#This Row],[Dálka]]-b_2_m)^c_2_m,0))</f>
        <v>224</v>
      </c>
      <c r="AC303" s="61">
        <f>IF(OR(historie[[#This Row],[Koule]]&lt;b_3_m,historie[[#This Row],[Koule]]=""),0,ROUNDDOWN(a_3_m*(historie[[#This Row],[Koule]]-b_3_m)^c_3_m,0))</f>
        <v>296</v>
      </c>
      <c r="AD303" s="61">
        <f>IF(OR(historie[[#This Row],[Výška]]&lt;b_4_m,historie[[#This Row],[Výška]]=""),0,ROUNDDOWN(a_4_m*(historie[[#This Row],[Výška]]-b_4_m)^c_4_m,0))</f>
        <v>250</v>
      </c>
      <c r="AE303" s="61">
        <f>IF(OR(historie[[#This Row],[400m]]&gt;b_5_m-k_5_m*měření,historie[[#This Row],[400m]]=""),0,ROUNDDOWN(a_5_m*(b_5_m-k_5_m*měření-historie[[#This Row],[400m]])^c_5_m,0))</f>
        <v>25</v>
      </c>
      <c r="AF303" s="61">
        <f>IF(OR(historie[[#This Row],[Překážky]]&gt;b_6_m-k_6_m*měření,historie[[#This Row],[Překážky]]=""),0,ROUNDDOWN(a_6_m*(b_6_m-k_6_m*měření-historie[[#This Row],[Překážky]])^c_6_m,0))</f>
        <v>49</v>
      </c>
      <c r="AG303" s="61">
        <f>IF(OR(historie[[#This Row],[Disk]]&lt;b_7_m,historie[[#This Row],[Disk]]=""),0,ROUNDDOWN(a_7_m*(historie[[#This Row],[Disk]]-b_7_m)^c_7_m,0))</f>
        <v>139</v>
      </c>
      <c r="AH303" s="61">
        <f>IF(OR(historie[[#This Row],[Tyčka]]&lt;b_8_m,historie[[#This Row],[Tyčka]]=""),0,ROUNDDOWN(a_8_m*(historie[[#This Row],[Tyčka]]-b_8_m)^c_8_m,0))</f>
        <v>40</v>
      </c>
      <c r="AI303" s="61">
        <f>IF(OR(historie[[#This Row],[Oštěp]]&lt;b_9_m,historie[[#This Row],[Oštěp]]=""),0,ROUNDDOWN(a_9_m*(historie[[#This Row],[Oštěp]]-b_9_m)^c_9_m,0))</f>
        <v>46</v>
      </c>
      <c r="AJ303" s="61">
        <f>IF(OR(historie[[#This Row],[1500m]]*24*60*60&gt;b_10_m,historie[[#This Row],[1500m]]=""),0,ROUNDDOWN(a_10_m*(b_10_m-historie[[#This Row],[1500m]]*24*60*60)^c_10_m,0))</f>
        <v>268</v>
      </c>
      <c r="AK30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1486</v>
      </c>
      <c r="AL30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149</v>
      </c>
      <c r="AM303" s="61">
        <f>IF(OR(historie[[#This Row],[Dálka]]&lt;b_2_m,historie[[#This Row],[Dálka]]=""),0,ROUNDDOWN(a_2_m*(ROUND(historie[[#This Row],[Dálka]]*VLOOKUP(historie[[#This Row],[Veteran]],Veteran,3,FALSE),0)-b_2_m)^c_2_m,0))</f>
        <v>224</v>
      </c>
      <c r="AN303" s="61">
        <f>IF(OR(historie[[#This Row],[Koule]]&lt;b_3_m,historie[[#This Row],[Koule]]=""),0,ROUNDDOWN(a_3_m*(FLOOR(historie[[#This Row],[Koule]]*VLOOKUP(historie[[#This Row],[Veteran]],Veteran,4,FALSE),0.01)-b_3_m)^c_3_m,0))</f>
        <v>296</v>
      </c>
      <c r="AO303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30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25</v>
      </c>
      <c r="AQ30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49</v>
      </c>
      <c r="AR303" s="61">
        <f>IF(OR(historie[[#This Row],[Disk]]&lt;b_7_m,historie[[#This Row],[Disk]]=""),0,ROUNDDOWN(a_7_m*(FLOOR(historie[[#This Row],[Disk]]*VLOOKUP(historie[[#This Row],[Veteran]],Veteran,8,FALSE),0.01)-b_7_m)^c_7_m,0))</f>
        <v>139</v>
      </c>
      <c r="AS303" s="61">
        <f>IF(OR(historie[[#This Row],[Tyčka]]&lt;b_8_m,historie[[#This Row],[Tyčka]]=""),0,ROUNDDOWN(a_8_m*(ROUND(historie[[#This Row],[Tyčka]]*VLOOKUP(historie[[#This Row],[Veteran]],Veteran,9,FALSE),0)-b_8_m)^c_8_m,0))</f>
        <v>40</v>
      </c>
      <c r="AT303" s="61">
        <f>IF(OR(historie[[#This Row],[Oštěp]]&lt;b_9_m,historie[[#This Row],[Oštěp]]=""),0,ROUNDDOWN(a_9_m*(FLOOR(historie[[#This Row],[Oštěp]]*VLOOKUP(historie[[#This Row],[Veteran]],Veteran,10,FALSE),0.01)-b_9_m)^c_9_m,0))</f>
        <v>46</v>
      </c>
      <c r="AU303" s="61">
        <f>IF(OR(historie[[#This Row],[1500m]]*24*60*60&gt;b_10_m,historie[[#This Row],[1500m]]=""),0,ROUNDDOWN(a_10_m*(b_10_m-historie[[#This Row],[1500m]]*VLOOKUP(historie[[#This Row],[Veteran]],Veteran,11,FALSE)*24*60*60)^c_10_m,0))</f>
        <v>268</v>
      </c>
      <c r="AV303" s="80">
        <f t="shared" si="4"/>
        <v>1486</v>
      </c>
      <c r="AW303" s="62">
        <f t="array" ref="AW303">MAX(IF(historie[[Jméno a příjmení]:[Jméno a příjmení]]=A303,historie[[100m_body_v]:[100m_body_v]]))
+MAX(IF(historie[[Jméno a příjmení]:[Jméno a příjmení]]=A303,historie[[dálka_body_v]:[dálka_body_v]]))
+MAX(IF(historie[[Jméno a příjmení]:[Jméno a příjmení]]=A303,historie[[koule_body_v]:[koule_body_v]]))
+MAX(IF(historie[[Jméno a příjmení]:[Jméno a příjmení]]=A303,historie[[výška_body_v]:[výška_body_v]]))
+MAX(IF(historie[[Jméno a příjmení]:[Jméno a příjmení]]=A303,historie[[400m_body_v]:[400m_body_v]]))
+MAX(IF(historie[[Jméno a příjmení]:[Jméno a příjmení]]=A303,historie[[překážky_body_v]:[překážky_body_v]]))
+MAX(IF(historie[[Jméno a příjmení]:[Jméno a příjmení]]=A303,historie[[disk_body_v]:[disk_body_v]]))
+MAX(IF(historie[[Jméno a příjmení]:[Jméno a příjmení]]=A303,historie[[tyčka_body_v]:[tyčka_body_v]]))
+MAX(IF(historie[[Jméno a příjmení]:[Jméno a příjmení]]=A303,historie[[oštěp_body_v]:[oštěp_body_v]]))
+MAX(IF(historie[[Jméno a příjmení]:[Jméno a příjmení]]=A303,historie[[1500m_body_v]:[1500m_body_v]]))</f>
        <v>2156</v>
      </c>
    </row>
    <row r="304" spans="1:49" x14ac:dyDescent="0.2">
      <c r="A304" s="56" t="s">
        <v>37</v>
      </c>
      <c r="B304" s="56">
        <v>1982</v>
      </c>
      <c r="C304" s="57">
        <v>14.77</v>
      </c>
      <c r="D304" s="58">
        <v>212</v>
      </c>
      <c r="E304" s="59">
        <v>411</v>
      </c>
      <c r="F304" s="58">
        <v>224</v>
      </c>
      <c r="G304" s="57">
        <v>6.84</v>
      </c>
      <c r="H304" s="58">
        <v>298</v>
      </c>
      <c r="I304" s="59">
        <v>120</v>
      </c>
      <c r="J304" s="58">
        <v>188</v>
      </c>
      <c r="K304" s="57">
        <v>73.7</v>
      </c>
      <c r="L304" s="58">
        <v>71</v>
      </c>
      <c r="M304" s="57">
        <v>24.34</v>
      </c>
      <c r="N304" s="58">
        <v>89</v>
      </c>
      <c r="O304" s="57">
        <v>11.88</v>
      </c>
      <c r="P304" s="58">
        <v>125</v>
      </c>
      <c r="Q304" s="59">
        <v>115</v>
      </c>
      <c r="R304" s="58">
        <v>10</v>
      </c>
      <c r="S304" s="57">
        <v>14.05</v>
      </c>
      <c r="T304" s="58">
        <v>84</v>
      </c>
      <c r="U304" s="60">
        <v>4.2824074074074075E-3</v>
      </c>
      <c r="V304" s="58">
        <v>225</v>
      </c>
      <c r="W304" s="58">
        <v>1526</v>
      </c>
      <c r="X304" s="83">
        <v>1999</v>
      </c>
      <c r="Y304" s="77">
        <f>IF(historie[[#This Row],[Ročník]]&lt;&gt;0,historie[[#This Row],[Rok]]-historie[[#This Row],[Ročník]],"")</f>
        <v>17</v>
      </c>
      <c r="Z304" s="80">
        <f>IF(AND(historie[[#This Row],[Ročník]]&lt;&gt;"",FLOOR(historie[[#This Row],[Rok]]-historie[[#This Row],[Ročník]],5)&gt;=35),FLOOR(historie[[#This Row],[Rok]]-historie[[#This Row],[Ročník]],5),0)</f>
        <v>0</v>
      </c>
      <c r="AA304" s="61">
        <f>IF(OR(historie[[#This Row],[100m]]&gt;b_1_m-k_1_m*měření,historie[[#This Row],[100m]]=""),0,ROUNDDOWN(a_1_m*(b_1_m-k_1_m*měření-historie[[#This Row],[100m]])^c_1_m,0))</f>
        <v>184</v>
      </c>
      <c r="AB304" s="61">
        <f>IF(OR(historie[[#This Row],[Dálka]]&lt;b_2_m,historie[[#This Row],[Dálka]]=""),0,ROUNDDOWN(a_2_m*(historie[[#This Row],[Dálka]]-b_2_m)^c_2_m,0))</f>
        <v>224</v>
      </c>
      <c r="AC304" s="61">
        <f>IF(OR(historie[[#This Row],[Koule]]&lt;b_3_m,historie[[#This Row],[Koule]]=""),0,ROUNDDOWN(a_3_m*(historie[[#This Row],[Koule]]-b_3_m)^c_3_m,0))</f>
        <v>298</v>
      </c>
      <c r="AD304" s="61">
        <f>IF(OR(historie[[#This Row],[Výška]]&lt;b_4_m,historie[[#This Row],[Výška]]=""),0,ROUNDDOWN(a_4_m*(historie[[#This Row],[Výška]]-b_4_m)^c_4_m,0))</f>
        <v>188</v>
      </c>
      <c r="AE304" s="61">
        <f>IF(OR(historie[[#This Row],[400m]]&gt;b_5_m-k_5_m*měření,historie[[#This Row],[400m]]=""),0,ROUNDDOWN(a_5_m*(b_5_m-k_5_m*měření-historie[[#This Row],[400m]])^c_5_m,0))</f>
        <v>68</v>
      </c>
      <c r="AF304" s="61">
        <f>IF(OR(historie[[#This Row],[Překážky]]&gt;b_6_m-k_6_m*měření,historie[[#This Row],[Překážky]]=""),0,ROUNDDOWN(a_6_m*(b_6_m-k_6_m*měření-historie[[#This Row],[Překážky]])^c_6_m,0))</f>
        <v>79</v>
      </c>
      <c r="AG304" s="61">
        <f>IF(OR(historie[[#This Row],[Disk]]&lt;b_7_m,historie[[#This Row],[Disk]]=""),0,ROUNDDOWN(a_7_m*(historie[[#This Row],[Disk]]-b_7_m)^c_7_m,0))</f>
        <v>125</v>
      </c>
      <c r="AH304" s="61">
        <f>IF(OR(historie[[#This Row],[Tyčka]]&lt;b_8_m,historie[[#This Row],[Tyčka]]=""),0,ROUNDDOWN(a_8_m*(historie[[#This Row],[Tyčka]]-b_8_m)^c_8_m,0))</f>
        <v>10</v>
      </c>
      <c r="AI304" s="61">
        <f>IF(OR(historie[[#This Row],[Oštěp]]&lt;b_9_m,historie[[#This Row],[Oštěp]]=""),0,ROUNDDOWN(a_9_m*(historie[[#This Row],[Oštěp]]-b_9_m)^c_9_m,0))</f>
        <v>83</v>
      </c>
      <c r="AJ304" s="61">
        <f>IF(OR(historie[[#This Row],[1500m]]*24*60*60&gt;b_10_m,historie[[#This Row],[1500m]]=""),0,ROUNDDOWN(a_10_m*(b_10_m-historie[[#This Row],[1500m]]*24*60*60)^c_10_m,0))</f>
        <v>225</v>
      </c>
      <c r="AK30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1484</v>
      </c>
      <c r="AL30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184</v>
      </c>
      <c r="AM304" s="61">
        <f>IF(OR(historie[[#This Row],[Dálka]]&lt;b_2_m,historie[[#This Row],[Dálka]]=""),0,ROUNDDOWN(a_2_m*(ROUND(historie[[#This Row],[Dálka]]*VLOOKUP(historie[[#This Row],[Veteran]],Veteran,3,FALSE),0)-b_2_m)^c_2_m,0))</f>
        <v>224</v>
      </c>
      <c r="AN304" s="61">
        <f>IF(OR(historie[[#This Row],[Koule]]&lt;b_3_m,historie[[#This Row],[Koule]]=""),0,ROUNDDOWN(a_3_m*(FLOOR(historie[[#This Row],[Koule]]*VLOOKUP(historie[[#This Row],[Veteran]],Veteran,4,FALSE),0.01)-b_3_m)^c_3_m,0))</f>
        <v>298</v>
      </c>
      <c r="AO304" s="61">
        <f>IF(OR(historie[[#This Row],[Výška]]&lt;b_4_m,historie[[#This Row],[Výška]]=""),0,ROUNDDOWN(a_4_m*(ROUND(historie[[#This Row],[Výška]]*VLOOKUP(historie[[#This Row],[Veteran]],Veteran,5,FALSE),0)-b_4_m)^c_4_m,0))</f>
        <v>188</v>
      </c>
      <c r="AP30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68</v>
      </c>
      <c r="AQ30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79</v>
      </c>
      <c r="AR304" s="61">
        <f>IF(OR(historie[[#This Row],[Disk]]&lt;b_7_m,historie[[#This Row],[Disk]]=""),0,ROUNDDOWN(a_7_m*(FLOOR(historie[[#This Row],[Disk]]*VLOOKUP(historie[[#This Row],[Veteran]],Veteran,8,FALSE),0.01)-b_7_m)^c_7_m,0))</f>
        <v>125</v>
      </c>
      <c r="AS304" s="61">
        <f>IF(OR(historie[[#This Row],[Tyčka]]&lt;b_8_m,historie[[#This Row],[Tyčka]]=""),0,ROUNDDOWN(a_8_m*(ROUND(historie[[#This Row],[Tyčka]]*VLOOKUP(historie[[#This Row],[Veteran]],Veteran,9,FALSE),0)-b_8_m)^c_8_m,0))</f>
        <v>10</v>
      </c>
      <c r="AT304" s="61">
        <f>IF(OR(historie[[#This Row],[Oštěp]]&lt;b_9_m,historie[[#This Row],[Oštěp]]=""),0,ROUNDDOWN(a_9_m*(FLOOR(historie[[#This Row],[Oštěp]]*VLOOKUP(historie[[#This Row],[Veteran]],Veteran,10,FALSE),0.01)-b_9_m)^c_9_m,0))</f>
        <v>83</v>
      </c>
      <c r="AU304" s="61">
        <f>IF(OR(historie[[#This Row],[1500m]]*24*60*60&gt;b_10_m,historie[[#This Row],[1500m]]=""),0,ROUNDDOWN(a_10_m*(b_10_m-historie[[#This Row],[1500m]]*VLOOKUP(historie[[#This Row],[Veteran]],Veteran,11,FALSE)*24*60*60)^c_10_m,0))</f>
        <v>225</v>
      </c>
      <c r="AV304" s="80">
        <f t="shared" si="4"/>
        <v>1484</v>
      </c>
      <c r="AW304" s="62">
        <f t="array" ref="AW304">MAX(IF(historie[[Jméno a příjmení]:[Jméno a příjmení]]=A304,historie[[100m_body_v]:[100m_body_v]]))
+MAX(IF(historie[[Jméno a příjmení]:[Jméno a příjmení]]=A304,historie[[dálka_body_v]:[dálka_body_v]]))
+MAX(IF(historie[[Jméno a příjmení]:[Jméno a příjmení]]=A304,historie[[koule_body_v]:[koule_body_v]]))
+MAX(IF(historie[[Jméno a příjmení]:[Jméno a příjmení]]=A304,historie[[výška_body_v]:[výška_body_v]]))
+MAX(IF(historie[[Jméno a příjmení]:[Jméno a příjmení]]=A304,historie[[400m_body_v]:[400m_body_v]]))
+MAX(IF(historie[[Jméno a příjmení]:[Jméno a příjmení]]=A304,historie[[překážky_body_v]:[překážky_body_v]]))
+MAX(IF(historie[[Jméno a příjmení]:[Jméno a příjmení]]=A304,historie[[disk_body_v]:[disk_body_v]]))
+MAX(IF(historie[[Jméno a příjmení]:[Jméno a příjmení]]=A304,historie[[tyčka_body_v]:[tyčka_body_v]]))
+MAX(IF(historie[[Jméno a příjmení]:[Jméno a příjmení]]=A304,historie[[oštěp_body_v]:[oštěp_body_v]]))
+MAX(IF(historie[[Jméno a příjmení]:[Jméno a příjmení]]=A304,historie[[1500m_body_v]:[1500m_body_v]]))</f>
        <v>2156</v>
      </c>
    </row>
    <row r="305" spans="1:49" x14ac:dyDescent="0.2">
      <c r="A305" s="56" t="s">
        <v>89</v>
      </c>
      <c r="B305" s="56">
        <v>1976</v>
      </c>
      <c r="C305" s="57">
        <v>13.3</v>
      </c>
      <c r="D305" s="58">
        <v>380</v>
      </c>
      <c r="E305" s="59">
        <v>405</v>
      </c>
      <c r="F305" s="58">
        <v>214</v>
      </c>
      <c r="G305" s="57">
        <v>8.33</v>
      </c>
      <c r="H305" s="58">
        <v>386</v>
      </c>
      <c r="I305" s="59">
        <v>140</v>
      </c>
      <c r="J305" s="58">
        <v>317</v>
      </c>
      <c r="K305" s="57">
        <v>66.900000000000006</v>
      </c>
      <c r="L305" s="58">
        <v>205</v>
      </c>
      <c r="M305" s="57">
        <v>24.2</v>
      </c>
      <c r="N305" s="58">
        <v>84</v>
      </c>
      <c r="O305" s="57">
        <v>19.920000000000002</v>
      </c>
      <c r="P305" s="58">
        <v>271</v>
      </c>
      <c r="Q305" s="59"/>
      <c r="R305" s="58">
        <v>0</v>
      </c>
      <c r="S305" s="57">
        <v>22.22</v>
      </c>
      <c r="T305" s="58">
        <v>192</v>
      </c>
      <c r="U305" s="60">
        <v>3.9699074074074072E-3</v>
      </c>
      <c r="V305" s="58">
        <v>338</v>
      </c>
      <c r="W305" s="58">
        <v>2387</v>
      </c>
      <c r="X305" s="83">
        <v>1996</v>
      </c>
      <c r="Y305" s="77">
        <f>IF(historie[[#This Row],[Ročník]]&lt;&gt;0,historie[[#This Row],[Rok]]-historie[[#This Row],[Ročník]],"")</f>
        <v>20</v>
      </c>
      <c r="Z305" s="80">
        <f>IF(AND(historie[[#This Row],[Ročník]]&lt;&gt;"",FLOOR(historie[[#This Row],[Rok]]-historie[[#This Row],[Ročník]],5)&gt;=35),FLOOR(historie[[#This Row],[Rok]]-historie[[#This Row],[Ročník]],5),0)</f>
        <v>0</v>
      </c>
      <c r="AA305" s="61">
        <f>IF(OR(historie[[#This Row],[100m]]&gt;b_1_m-k_1_m*měření,historie[[#This Row],[100m]]=""),0,ROUNDDOWN(a_1_m*(b_1_m-k_1_m*měření-historie[[#This Row],[100m]])^c_1_m,0))</f>
        <v>380</v>
      </c>
      <c r="AB305" s="61">
        <f>IF(OR(historie[[#This Row],[Dálka]]&lt;b_2_m,historie[[#This Row],[Dálka]]=""),0,ROUNDDOWN(a_2_m*(historie[[#This Row],[Dálka]]-b_2_m)^c_2_m,0))</f>
        <v>214</v>
      </c>
      <c r="AC305" s="61">
        <f>IF(OR(historie[[#This Row],[Koule]]&lt;b_3_m,historie[[#This Row],[Koule]]=""),0,ROUNDDOWN(a_3_m*(historie[[#This Row],[Koule]]-b_3_m)^c_3_m,0))</f>
        <v>386</v>
      </c>
      <c r="AD305" s="61">
        <f>IF(OR(historie[[#This Row],[Výška]]&lt;b_4_m,historie[[#This Row],[Výška]]=""),0,ROUNDDOWN(a_4_m*(historie[[#This Row],[Výška]]-b_4_m)^c_4_m,0))</f>
        <v>317</v>
      </c>
      <c r="AE305" s="61">
        <f>IF(OR(historie[[#This Row],[400m]]&gt;b_5_m-k_5_m*měření,historie[[#This Row],[400m]]=""),0,ROUNDDOWN(a_5_m*(b_5_m-k_5_m*měření-historie[[#This Row],[400m]])^c_5_m,0))</f>
        <v>205</v>
      </c>
      <c r="AF305" s="61">
        <f>IF(OR(historie[[#This Row],[Překážky]]&gt;b_6_m-k_6_m*měření,historie[[#This Row],[Překážky]]=""),0,ROUNDDOWN(a_6_m*(b_6_m-k_6_m*měření-historie[[#This Row],[Překážky]])^c_6_m,0))</f>
        <v>84</v>
      </c>
      <c r="AG305" s="61">
        <f>IF(OR(historie[[#This Row],[Disk]]&lt;b_7_m,historie[[#This Row],[Disk]]=""),0,ROUNDDOWN(a_7_m*(historie[[#This Row],[Disk]]-b_7_m)^c_7_m,0))</f>
        <v>271</v>
      </c>
      <c r="AH305" s="61">
        <f>IF(OR(historie[[#This Row],[Tyčka]]&lt;b_8_m,historie[[#This Row],[Tyčka]]=""),0,ROUNDDOWN(a_8_m*(historie[[#This Row],[Tyčka]]-b_8_m)^c_8_m,0))</f>
        <v>0</v>
      </c>
      <c r="AI305" s="61">
        <f>IF(OR(historie[[#This Row],[Oštěp]]&lt;b_9_m,historie[[#This Row],[Oštěp]]=""),0,ROUNDDOWN(a_9_m*(historie[[#This Row],[Oštěp]]-b_9_m)^c_9_m,0))</f>
        <v>191</v>
      </c>
      <c r="AJ305" s="61">
        <f>IF(OR(historie[[#This Row],[1500m]]*24*60*60&gt;b_10_m,historie[[#This Row],[1500m]]=""),0,ROUNDDOWN(a_10_m*(b_10_m-historie[[#This Row],[1500m]]*24*60*60)^c_10_m,0))</f>
        <v>338</v>
      </c>
      <c r="AK30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2386</v>
      </c>
      <c r="AL30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380</v>
      </c>
      <c r="AM305" s="61">
        <f>IF(OR(historie[[#This Row],[Dálka]]&lt;b_2_m,historie[[#This Row],[Dálka]]=""),0,ROUNDDOWN(a_2_m*(ROUND(historie[[#This Row],[Dálka]]*VLOOKUP(historie[[#This Row],[Veteran]],Veteran,3,FALSE),0)-b_2_m)^c_2_m,0))</f>
        <v>214</v>
      </c>
      <c r="AN305" s="61">
        <f>IF(OR(historie[[#This Row],[Koule]]&lt;b_3_m,historie[[#This Row],[Koule]]=""),0,ROUNDDOWN(a_3_m*(FLOOR(historie[[#This Row],[Koule]]*VLOOKUP(historie[[#This Row],[Veteran]],Veteran,4,FALSE),0.01)-b_3_m)^c_3_m,0))</f>
        <v>386</v>
      </c>
      <c r="AO305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30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205</v>
      </c>
      <c r="AQ30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84</v>
      </c>
      <c r="AR305" s="61">
        <f>IF(OR(historie[[#This Row],[Disk]]&lt;b_7_m,historie[[#This Row],[Disk]]=""),0,ROUNDDOWN(a_7_m*(FLOOR(historie[[#This Row],[Disk]]*VLOOKUP(historie[[#This Row],[Veteran]],Veteran,8,FALSE),0.01)-b_7_m)^c_7_m,0))</f>
        <v>271</v>
      </c>
      <c r="AS305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05" s="61">
        <f>IF(OR(historie[[#This Row],[Oštěp]]&lt;b_9_m,historie[[#This Row],[Oštěp]]=""),0,ROUNDDOWN(a_9_m*(FLOOR(historie[[#This Row],[Oštěp]]*VLOOKUP(historie[[#This Row],[Veteran]],Veteran,10,FALSE),0.01)-b_9_m)^c_9_m,0))</f>
        <v>191</v>
      </c>
      <c r="AU305" s="61">
        <f>IF(OR(historie[[#This Row],[1500m]]*24*60*60&gt;b_10_m,historie[[#This Row],[1500m]]=""),0,ROUNDDOWN(a_10_m*(b_10_m-historie[[#This Row],[1500m]]*VLOOKUP(historie[[#This Row],[Veteran]],Veteran,11,FALSE)*24*60*60)^c_10_m,0))</f>
        <v>338</v>
      </c>
      <c r="AV305" s="80">
        <f t="shared" si="4"/>
        <v>2386</v>
      </c>
      <c r="AW305" s="62">
        <f t="array" ref="AW305">MAX(IF(historie[[Jméno a příjmení]:[Jméno a příjmení]]=A305,historie[[100m_body_v]:[100m_body_v]]))
+MAX(IF(historie[[Jméno a příjmení]:[Jméno a příjmení]]=A305,historie[[dálka_body_v]:[dálka_body_v]]))
+MAX(IF(historie[[Jméno a příjmení]:[Jméno a příjmení]]=A305,historie[[koule_body_v]:[koule_body_v]]))
+MAX(IF(historie[[Jméno a příjmení]:[Jméno a příjmení]]=A305,historie[[výška_body_v]:[výška_body_v]]))
+MAX(IF(historie[[Jméno a příjmení]:[Jméno a příjmení]]=A305,historie[[400m_body_v]:[400m_body_v]]))
+MAX(IF(historie[[Jméno a příjmení]:[Jméno a příjmení]]=A305,historie[[překážky_body_v]:[překážky_body_v]]))
+MAX(IF(historie[[Jméno a příjmení]:[Jméno a příjmení]]=A305,historie[[disk_body_v]:[disk_body_v]]))
+MAX(IF(historie[[Jméno a příjmení]:[Jméno a příjmení]]=A305,historie[[tyčka_body_v]:[tyčka_body_v]]))
+MAX(IF(historie[[Jméno a příjmení]:[Jméno a příjmení]]=A305,historie[[oštěp_body_v]:[oštěp_body_v]]))
+MAX(IF(historie[[Jméno a příjmení]:[Jméno a příjmení]]=A305,historie[[1500m_body_v]:[1500m_body_v]]))</f>
        <v>2386</v>
      </c>
    </row>
    <row r="306" spans="1:49" x14ac:dyDescent="0.2">
      <c r="A306" s="56" t="s">
        <v>95</v>
      </c>
      <c r="B306" s="56"/>
      <c r="C306" s="57">
        <v>13.8</v>
      </c>
      <c r="D306" s="58">
        <v>307</v>
      </c>
      <c r="E306" s="59">
        <v>474</v>
      </c>
      <c r="F306" s="58">
        <v>333</v>
      </c>
      <c r="G306" s="57">
        <v>9.3000000000000007</v>
      </c>
      <c r="H306" s="58">
        <v>444</v>
      </c>
      <c r="I306" s="59">
        <v>135</v>
      </c>
      <c r="J306" s="58">
        <v>283</v>
      </c>
      <c r="K306" s="57">
        <v>68.7</v>
      </c>
      <c r="L306" s="58">
        <v>163</v>
      </c>
      <c r="M306" s="57">
        <v>27.2</v>
      </c>
      <c r="N306" s="58">
        <v>9</v>
      </c>
      <c r="O306" s="57">
        <v>23.11</v>
      </c>
      <c r="P306" s="58">
        <v>331</v>
      </c>
      <c r="Q306" s="59">
        <v>190</v>
      </c>
      <c r="R306" s="58">
        <v>121</v>
      </c>
      <c r="S306" s="57">
        <v>30.44</v>
      </c>
      <c r="T306" s="58">
        <v>305</v>
      </c>
      <c r="U306" s="60"/>
      <c r="V306" s="58">
        <v>0</v>
      </c>
      <c r="W306" s="58">
        <v>2296</v>
      </c>
      <c r="X306" s="83">
        <v>2000</v>
      </c>
      <c r="Y306" s="77" t="str">
        <f>IF(historie[[#This Row],[Ročník]]&lt;&gt;0,historie[[#This Row],[Rok]]-historie[[#This Row],[Ročník]],"")</f>
        <v/>
      </c>
      <c r="Z306" s="80">
        <f>IF(AND(historie[[#This Row],[Ročník]]&lt;&gt;"",FLOOR(historie[[#This Row],[Rok]]-historie[[#This Row],[Ročník]],5)&gt;=35),FLOOR(historie[[#This Row],[Rok]]-historie[[#This Row],[Ročník]],5),0)</f>
        <v>0</v>
      </c>
      <c r="AA306" s="61">
        <f>IF(OR(historie[[#This Row],[100m]]&gt;b_1_m-k_1_m*měření,historie[[#This Row],[100m]]=""),0,ROUNDDOWN(a_1_m*(b_1_m-k_1_m*měření-historie[[#This Row],[100m]])^c_1_m,0))</f>
        <v>307</v>
      </c>
      <c r="AB306" s="61">
        <f>IF(OR(historie[[#This Row],[Dálka]]&lt;b_2_m,historie[[#This Row],[Dálka]]=""),0,ROUNDDOWN(a_2_m*(historie[[#This Row],[Dálka]]-b_2_m)^c_2_m,0))</f>
        <v>333</v>
      </c>
      <c r="AC306" s="61">
        <f>IF(OR(historie[[#This Row],[Koule]]&lt;b_3_m,historie[[#This Row],[Koule]]=""),0,ROUNDDOWN(a_3_m*(historie[[#This Row],[Koule]]-b_3_m)^c_3_m,0))</f>
        <v>444</v>
      </c>
      <c r="AD306" s="61">
        <f>IF(OR(historie[[#This Row],[Výška]]&lt;b_4_m,historie[[#This Row],[Výška]]=""),0,ROUNDDOWN(a_4_m*(historie[[#This Row],[Výška]]-b_4_m)^c_4_m,0))</f>
        <v>283</v>
      </c>
      <c r="AE306" s="61">
        <f>IF(OR(historie[[#This Row],[400m]]&gt;b_5_m-k_5_m*měření,historie[[#This Row],[400m]]=""),0,ROUNDDOWN(a_5_m*(b_5_m-k_5_m*měření-historie[[#This Row],[400m]])^c_5_m,0))</f>
        <v>163</v>
      </c>
      <c r="AF306" s="61">
        <f>IF(OR(historie[[#This Row],[Překážky]]&gt;b_6_m-k_6_m*měření,historie[[#This Row],[Překážky]]=""),0,ROUNDDOWN(a_6_m*(b_6_m-k_6_m*měření-historie[[#This Row],[Překážky]])^c_6_m,0))</f>
        <v>6</v>
      </c>
      <c r="AG306" s="61">
        <f>IF(OR(historie[[#This Row],[Disk]]&lt;b_7_m,historie[[#This Row],[Disk]]=""),0,ROUNDDOWN(a_7_m*(historie[[#This Row],[Disk]]-b_7_m)^c_7_m,0))</f>
        <v>331</v>
      </c>
      <c r="AH306" s="61">
        <f>IF(OR(historie[[#This Row],[Tyčka]]&lt;b_8_m,historie[[#This Row],[Tyčka]]=""),0,ROUNDDOWN(a_8_m*(historie[[#This Row],[Tyčka]]-b_8_m)^c_8_m,0))</f>
        <v>121</v>
      </c>
      <c r="AI306" s="61">
        <f>IF(OR(historie[[#This Row],[Oštěp]]&lt;b_9_m,historie[[#This Row],[Oštěp]]=""),0,ROUNDDOWN(a_9_m*(historie[[#This Row],[Oštěp]]-b_9_m)^c_9_m,0))</f>
        <v>305</v>
      </c>
      <c r="AJ306" s="61">
        <f>IF(OR(historie[[#This Row],[1500m]]*24*60*60&gt;b_10_m,historie[[#This Row],[1500m]]=""),0,ROUNDDOWN(a_10_m*(b_10_m-historie[[#This Row],[1500m]]*24*60*60)^c_10_m,0))</f>
        <v>0</v>
      </c>
      <c r="AK30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2293</v>
      </c>
      <c r="AL30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307</v>
      </c>
      <c r="AM306" s="61">
        <f>IF(OR(historie[[#This Row],[Dálka]]&lt;b_2_m,historie[[#This Row],[Dálka]]=""),0,ROUNDDOWN(a_2_m*(ROUND(historie[[#This Row],[Dálka]]*VLOOKUP(historie[[#This Row],[Veteran]],Veteran,3,FALSE),0)-b_2_m)^c_2_m,0))</f>
        <v>333</v>
      </c>
      <c r="AN306" s="61">
        <f>IF(OR(historie[[#This Row],[Koule]]&lt;b_3_m,historie[[#This Row],[Koule]]=""),0,ROUNDDOWN(a_3_m*(FLOOR(historie[[#This Row],[Koule]]*VLOOKUP(historie[[#This Row],[Veteran]],Veteran,4,FALSE),0.01)-b_3_m)^c_3_m,0))</f>
        <v>444</v>
      </c>
      <c r="AO306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30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163</v>
      </c>
      <c r="AQ30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6</v>
      </c>
      <c r="AR306" s="61">
        <f>IF(OR(historie[[#This Row],[Disk]]&lt;b_7_m,historie[[#This Row],[Disk]]=""),0,ROUNDDOWN(a_7_m*(FLOOR(historie[[#This Row],[Disk]]*VLOOKUP(historie[[#This Row],[Veteran]],Veteran,8,FALSE),0.01)-b_7_m)^c_7_m,0))</f>
        <v>331</v>
      </c>
      <c r="AS306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306" s="61">
        <f>IF(OR(historie[[#This Row],[Oštěp]]&lt;b_9_m,historie[[#This Row],[Oštěp]]=""),0,ROUNDDOWN(a_9_m*(FLOOR(historie[[#This Row],[Oštěp]]*VLOOKUP(historie[[#This Row],[Veteran]],Veteran,10,FALSE),0.01)-b_9_m)^c_9_m,0))</f>
        <v>305</v>
      </c>
      <c r="AU306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06" s="80">
        <f t="shared" si="4"/>
        <v>2293</v>
      </c>
      <c r="AW306" s="62">
        <f t="array" ref="AW306">MAX(IF(historie[[Jméno a příjmení]:[Jméno a příjmení]]=A306,historie[[100m_body_v]:[100m_body_v]]))
+MAX(IF(historie[[Jméno a příjmení]:[Jméno a příjmení]]=A306,historie[[dálka_body_v]:[dálka_body_v]]))
+MAX(IF(historie[[Jméno a příjmení]:[Jméno a příjmení]]=A306,historie[[koule_body_v]:[koule_body_v]]))
+MAX(IF(historie[[Jméno a příjmení]:[Jméno a příjmení]]=A306,historie[[výška_body_v]:[výška_body_v]]))
+MAX(IF(historie[[Jméno a příjmení]:[Jméno a příjmení]]=A306,historie[[400m_body_v]:[400m_body_v]]))
+MAX(IF(historie[[Jméno a příjmení]:[Jméno a příjmení]]=A306,historie[[překážky_body_v]:[překážky_body_v]]))
+MAX(IF(historie[[Jméno a příjmení]:[Jméno a příjmení]]=A306,historie[[disk_body_v]:[disk_body_v]]))
+MAX(IF(historie[[Jméno a příjmení]:[Jméno a příjmení]]=A306,historie[[tyčka_body_v]:[tyčka_body_v]]))
+MAX(IF(historie[[Jméno a příjmení]:[Jméno a příjmení]]=A306,historie[[oštěp_body_v]:[oštěp_body_v]]))
+MAX(IF(historie[[Jméno a příjmení]:[Jméno a příjmení]]=A306,historie[[1500m_body_v]:[1500m_body_v]]))</f>
        <v>2613</v>
      </c>
    </row>
    <row r="307" spans="1:49" x14ac:dyDescent="0.2">
      <c r="A307" s="56" t="s">
        <v>95</v>
      </c>
      <c r="B307" s="56"/>
      <c r="C307" s="57">
        <v>13.4</v>
      </c>
      <c r="D307" s="58">
        <v>402</v>
      </c>
      <c r="E307" s="59">
        <v>471</v>
      </c>
      <c r="F307" s="58">
        <v>328</v>
      </c>
      <c r="G307" s="57">
        <v>8.6999999999999993</v>
      </c>
      <c r="H307" s="58">
        <v>408</v>
      </c>
      <c r="I307" s="59">
        <v>135</v>
      </c>
      <c r="J307" s="58">
        <v>283</v>
      </c>
      <c r="K307" s="57">
        <v>68.2</v>
      </c>
      <c r="L307" s="58">
        <v>177</v>
      </c>
      <c r="M307" s="57">
        <v>24.99</v>
      </c>
      <c r="N307" s="58">
        <v>64</v>
      </c>
      <c r="O307" s="57">
        <v>21.48</v>
      </c>
      <c r="P307" s="58">
        <v>300</v>
      </c>
      <c r="Q307" s="59">
        <v>150</v>
      </c>
      <c r="R307" s="58">
        <v>54</v>
      </c>
      <c r="S307" s="57">
        <v>24.78</v>
      </c>
      <c r="T307" s="58">
        <v>226</v>
      </c>
      <c r="U307" s="60">
        <v>4.4675925925925933E-3</v>
      </c>
      <c r="V307" s="58">
        <v>169</v>
      </c>
      <c r="W307" s="58">
        <v>2411</v>
      </c>
      <c r="X307" s="83">
        <v>1997</v>
      </c>
      <c r="Y307" s="77" t="str">
        <f>IF(historie[[#This Row],[Ročník]]&lt;&gt;0,historie[[#This Row],[Rok]]-historie[[#This Row],[Ročník]],"")</f>
        <v/>
      </c>
      <c r="Z307" s="80">
        <f>IF(AND(historie[[#This Row],[Ročník]]&lt;&gt;"",FLOOR(historie[[#This Row],[Rok]]-historie[[#This Row],[Ročník]],5)&gt;=35),FLOOR(historie[[#This Row],[Rok]]-historie[[#This Row],[Ročník]],5),0)</f>
        <v>0</v>
      </c>
      <c r="AA307" s="61">
        <f>IF(OR(historie[[#This Row],[100m]]&gt;b_1_m-k_1_m*měření,historie[[#This Row],[100m]]=""),0,ROUNDDOWN(a_1_m*(b_1_m-k_1_m*měření-historie[[#This Row],[100m]])^c_1_m,0))</f>
        <v>365</v>
      </c>
      <c r="AB307" s="61">
        <f>IF(OR(historie[[#This Row],[Dálka]]&lt;b_2_m,historie[[#This Row],[Dálka]]=""),0,ROUNDDOWN(a_2_m*(historie[[#This Row],[Dálka]]-b_2_m)^c_2_m,0))</f>
        <v>328</v>
      </c>
      <c r="AC307" s="61">
        <f>IF(OR(historie[[#This Row],[Koule]]&lt;b_3_m,historie[[#This Row],[Koule]]=""),0,ROUNDDOWN(a_3_m*(historie[[#This Row],[Koule]]-b_3_m)^c_3_m,0))</f>
        <v>408</v>
      </c>
      <c r="AD307" s="61">
        <f>IF(OR(historie[[#This Row],[Výška]]&lt;b_4_m,historie[[#This Row],[Výška]]=""),0,ROUNDDOWN(a_4_m*(historie[[#This Row],[Výška]]-b_4_m)^c_4_m,0))</f>
        <v>283</v>
      </c>
      <c r="AE307" s="61">
        <f>IF(OR(historie[[#This Row],[400m]]&gt;b_5_m-k_5_m*měření,historie[[#This Row],[400m]]=""),0,ROUNDDOWN(a_5_m*(b_5_m-k_5_m*měření-historie[[#This Row],[400m]])^c_5_m,0))</f>
        <v>174</v>
      </c>
      <c r="AF307" s="61">
        <f>IF(OR(historie[[#This Row],[Překážky]]&gt;b_6_m-k_6_m*měření,historie[[#This Row],[Překážky]]=""),0,ROUNDDOWN(a_6_m*(b_6_m-k_6_m*měření-historie[[#This Row],[Překážky]])^c_6_m,0))</f>
        <v>55</v>
      </c>
      <c r="AG307" s="61">
        <f>IF(OR(historie[[#This Row],[Disk]]&lt;b_7_m,historie[[#This Row],[Disk]]=""),0,ROUNDDOWN(a_7_m*(historie[[#This Row],[Disk]]-b_7_m)^c_7_m,0))</f>
        <v>300</v>
      </c>
      <c r="AH307" s="61">
        <f>IF(OR(historie[[#This Row],[Tyčka]]&lt;b_8_m,historie[[#This Row],[Tyčka]]=""),0,ROUNDDOWN(a_8_m*(historie[[#This Row],[Tyčka]]-b_8_m)^c_8_m,0))</f>
        <v>54</v>
      </c>
      <c r="AI307" s="61">
        <f>IF(OR(historie[[#This Row],[Oštěp]]&lt;b_9_m,historie[[#This Row],[Oštěp]]=""),0,ROUNDDOWN(a_9_m*(historie[[#This Row],[Oštěp]]-b_9_m)^c_9_m,0))</f>
        <v>226</v>
      </c>
      <c r="AJ307" s="61">
        <f>IF(OR(historie[[#This Row],[1500m]]*24*60*60&gt;b_10_m,historie[[#This Row],[1500m]]=""),0,ROUNDDOWN(a_10_m*(b_10_m-historie[[#This Row],[1500m]]*24*60*60)^c_10_m,0))</f>
        <v>168</v>
      </c>
      <c r="AK30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2361</v>
      </c>
      <c r="AL30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365</v>
      </c>
      <c r="AM307" s="61">
        <f>IF(OR(historie[[#This Row],[Dálka]]&lt;b_2_m,historie[[#This Row],[Dálka]]=""),0,ROUNDDOWN(a_2_m*(ROUND(historie[[#This Row],[Dálka]]*VLOOKUP(historie[[#This Row],[Veteran]],Veteran,3,FALSE),0)-b_2_m)^c_2_m,0))</f>
        <v>328</v>
      </c>
      <c r="AN307" s="61">
        <f>IF(OR(historie[[#This Row],[Koule]]&lt;b_3_m,historie[[#This Row],[Koule]]=""),0,ROUNDDOWN(a_3_m*(FLOOR(historie[[#This Row],[Koule]]*VLOOKUP(historie[[#This Row],[Veteran]],Veteran,4,FALSE),0.01)-b_3_m)^c_3_m,0))</f>
        <v>408</v>
      </c>
      <c r="AO307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30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174</v>
      </c>
      <c r="AQ30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55</v>
      </c>
      <c r="AR307" s="61">
        <f>IF(OR(historie[[#This Row],[Disk]]&lt;b_7_m,historie[[#This Row],[Disk]]=""),0,ROUNDDOWN(a_7_m*(FLOOR(historie[[#This Row],[Disk]]*VLOOKUP(historie[[#This Row],[Veteran]],Veteran,8,FALSE),0.01)-b_7_m)^c_7_m,0))</f>
        <v>300</v>
      </c>
      <c r="AS307" s="61">
        <f>IF(OR(historie[[#This Row],[Tyčka]]&lt;b_8_m,historie[[#This Row],[Tyčka]]=""),0,ROUNDDOWN(a_8_m*(ROUND(historie[[#This Row],[Tyčka]]*VLOOKUP(historie[[#This Row],[Veteran]],Veteran,9,FALSE),0)-b_8_m)^c_8_m,0))</f>
        <v>54</v>
      </c>
      <c r="AT307" s="61">
        <f>IF(OR(historie[[#This Row],[Oštěp]]&lt;b_9_m,historie[[#This Row],[Oštěp]]=""),0,ROUNDDOWN(a_9_m*(FLOOR(historie[[#This Row],[Oštěp]]*VLOOKUP(historie[[#This Row],[Veteran]],Veteran,10,FALSE),0.01)-b_9_m)^c_9_m,0))</f>
        <v>226</v>
      </c>
      <c r="AU307" s="61">
        <f>IF(OR(historie[[#This Row],[1500m]]*24*60*60&gt;b_10_m,historie[[#This Row],[1500m]]=""),0,ROUNDDOWN(a_10_m*(b_10_m-historie[[#This Row],[1500m]]*VLOOKUP(historie[[#This Row],[Veteran]],Veteran,11,FALSE)*24*60*60)^c_10_m,0))</f>
        <v>168</v>
      </c>
      <c r="AV307" s="80">
        <f t="shared" si="4"/>
        <v>2361</v>
      </c>
      <c r="AW307" s="62">
        <f t="array" ref="AW307">MAX(IF(historie[[Jméno a příjmení]:[Jméno a příjmení]]=A307,historie[[100m_body_v]:[100m_body_v]]))
+MAX(IF(historie[[Jméno a příjmení]:[Jméno a příjmení]]=A307,historie[[dálka_body_v]:[dálka_body_v]]))
+MAX(IF(historie[[Jméno a příjmení]:[Jméno a příjmení]]=A307,historie[[koule_body_v]:[koule_body_v]]))
+MAX(IF(historie[[Jméno a příjmení]:[Jméno a příjmení]]=A307,historie[[výška_body_v]:[výška_body_v]]))
+MAX(IF(historie[[Jméno a příjmení]:[Jméno a příjmení]]=A307,historie[[400m_body_v]:[400m_body_v]]))
+MAX(IF(historie[[Jméno a příjmení]:[Jméno a příjmení]]=A307,historie[[překážky_body_v]:[překážky_body_v]]))
+MAX(IF(historie[[Jméno a příjmení]:[Jméno a příjmení]]=A307,historie[[disk_body_v]:[disk_body_v]]))
+MAX(IF(historie[[Jméno a příjmení]:[Jméno a příjmení]]=A307,historie[[tyčka_body_v]:[tyčka_body_v]]))
+MAX(IF(historie[[Jméno a příjmení]:[Jméno a příjmení]]=A307,historie[[oštěp_body_v]:[oštěp_body_v]]))
+MAX(IF(historie[[Jméno a příjmení]:[Jméno a příjmení]]=A307,historie[[1500m_body_v]:[1500m_body_v]]))</f>
        <v>2613</v>
      </c>
    </row>
    <row r="308" spans="1:49" x14ac:dyDescent="0.2">
      <c r="A308" s="56" t="s">
        <v>95</v>
      </c>
      <c r="B308" s="56"/>
      <c r="C308" s="57">
        <v>14.4</v>
      </c>
      <c r="D308" s="58">
        <v>228</v>
      </c>
      <c r="E308" s="59">
        <v>463</v>
      </c>
      <c r="F308" s="58">
        <v>313</v>
      </c>
      <c r="G308" s="57">
        <v>8.66</v>
      </c>
      <c r="H308" s="58">
        <v>406</v>
      </c>
      <c r="I308" s="59">
        <v>140</v>
      </c>
      <c r="J308" s="58">
        <v>317</v>
      </c>
      <c r="K308" s="57">
        <v>77</v>
      </c>
      <c r="L308" s="58">
        <v>26</v>
      </c>
      <c r="M308" s="57">
        <v>27.3</v>
      </c>
      <c r="N308" s="58">
        <v>5</v>
      </c>
      <c r="O308" s="57">
        <v>19</v>
      </c>
      <c r="P308" s="58">
        <v>254</v>
      </c>
      <c r="Q308" s="59">
        <v>140</v>
      </c>
      <c r="R308" s="58">
        <v>40</v>
      </c>
      <c r="S308" s="57">
        <v>29.24</v>
      </c>
      <c r="T308" s="58">
        <v>289</v>
      </c>
      <c r="U308" s="60">
        <v>4.6990740740740743E-3</v>
      </c>
      <c r="V308" s="58">
        <v>108</v>
      </c>
      <c r="W308" s="58">
        <v>1986</v>
      </c>
      <c r="X308" s="83">
        <v>1996</v>
      </c>
      <c r="Y308" s="77" t="str">
        <f>IF(historie[[#This Row],[Ročník]]&lt;&gt;0,historie[[#This Row],[Rok]]-historie[[#This Row],[Ročník]],"")</f>
        <v/>
      </c>
      <c r="Z308" s="80">
        <f>IF(AND(historie[[#This Row],[Ročník]]&lt;&gt;"",FLOOR(historie[[#This Row],[Rok]]-historie[[#This Row],[Ročník]],5)&gt;=35),FLOOR(historie[[#This Row],[Rok]]-historie[[#This Row],[Ročník]],5),0)</f>
        <v>0</v>
      </c>
      <c r="AA308" s="61">
        <f>IF(OR(historie[[#This Row],[100m]]&gt;b_1_m-k_1_m*měření,historie[[#This Row],[100m]]=""),0,ROUNDDOWN(a_1_m*(b_1_m-k_1_m*měření-historie[[#This Row],[100m]])^c_1_m,0))</f>
        <v>228</v>
      </c>
      <c r="AB308" s="61">
        <f>IF(OR(historie[[#This Row],[Dálka]]&lt;b_2_m,historie[[#This Row],[Dálka]]=""),0,ROUNDDOWN(a_2_m*(historie[[#This Row],[Dálka]]-b_2_m)^c_2_m,0))</f>
        <v>313</v>
      </c>
      <c r="AC308" s="61">
        <f>IF(OR(historie[[#This Row],[Koule]]&lt;b_3_m,historie[[#This Row],[Koule]]=""),0,ROUNDDOWN(a_3_m*(historie[[#This Row],[Koule]]-b_3_m)^c_3_m,0))</f>
        <v>406</v>
      </c>
      <c r="AD308" s="61">
        <f>IF(OR(historie[[#This Row],[Výška]]&lt;b_4_m,historie[[#This Row],[Výška]]=""),0,ROUNDDOWN(a_4_m*(historie[[#This Row],[Výška]]-b_4_m)^c_4_m,0))</f>
        <v>317</v>
      </c>
      <c r="AE308" s="61">
        <f>IF(OR(historie[[#This Row],[400m]]&gt;b_5_m-k_5_m*měření,historie[[#This Row],[400m]]=""),0,ROUNDDOWN(a_5_m*(b_5_m-k_5_m*měření-historie[[#This Row],[400m]])^c_5_m,0))</f>
        <v>26</v>
      </c>
      <c r="AF308" s="61">
        <f>IF(OR(historie[[#This Row],[Překážky]]&gt;b_6_m-k_6_m*měření,historie[[#This Row],[Překážky]]=""),0,ROUNDDOWN(a_6_m*(b_6_m-k_6_m*měření-historie[[#This Row],[Překážky]])^c_6_m,0))</f>
        <v>5</v>
      </c>
      <c r="AG308" s="61">
        <f>IF(OR(historie[[#This Row],[Disk]]&lt;b_7_m,historie[[#This Row],[Disk]]=""),0,ROUNDDOWN(a_7_m*(historie[[#This Row],[Disk]]-b_7_m)^c_7_m,0))</f>
        <v>253</v>
      </c>
      <c r="AH308" s="61">
        <f>IF(OR(historie[[#This Row],[Tyčka]]&lt;b_8_m,historie[[#This Row],[Tyčka]]=""),0,ROUNDDOWN(a_8_m*(historie[[#This Row],[Tyčka]]-b_8_m)^c_8_m,0))</f>
        <v>40</v>
      </c>
      <c r="AI308" s="61">
        <f>IF(OR(historie[[#This Row],[Oštěp]]&lt;b_9_m,historie[[#This Row],[Oštěp]]=""),0,ROUNDDOWN(a_9_m*(historie[[#This Row],[Oštěp]]-b_9_m)^c_9_m,0))</f>
        <v>289</v>
      </c>
      <c r="AJ308" s="61">
        <f>IF(OR(historie[[#This Row],[1500m]]*24*60*60&gt;b_10_m,historie[[#This Row],[1500m]]=""),0,ROUNDDOWN(a_10_m*(b_10_m-historie[[#This Row],[1500m]]*24*60*60)^c_10_m,0))</f>
        <v>108</v>
      </c>
      <c r="AK30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1985</v>
      </c>
      <c r="AL30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228</v>
      </c>
      <c r="AM308" s="61">
        <f>IF(OR(historie[[#This Row],[Dálka]]&lt;b_2_m,historie[[#This Row],[Dálka]]=""),0,ROUNDDOWN(a_2_m*(ROUND(historie[[#This Row],[Dálka]]*VLOOKUP(historie[[#This Row],[Veteran]],Veteran,3,FALSE),0)-b_2_m)^c_2_m,0))</f>
        <v>313</v>
      </c>
      <c r="AN308" s="61">
        <f>IF(OR(historie[[#This Row],[Koule]]&lt;b_3_m,historie[[#This Row],[Koule]]=""),0,ROUNDDOWN(a_3_m*(FLOOR(historie[[#This Row],[Koule]]*VLOOKUP(historie[[#This Row],[Veteran]],Veteran,4,FALSE),0.01)-b_3_m)^c_3_m,0))</f>
        <v>406</v>
      </c>
      <c r="AO308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30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26</v>
      </c>
      <c r="AQ30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5</v>
      </c>
      <c r="AR308" s="61">
        <f>IF(OR(historie[[#This Row],[Disk]]&lt;b_7_m,historie[[#This Row],[Disk]]=""),0,ROUNDDOWN(a_7_m*(FLOOR(historie[[#This Row],[Disk]]*VLOOKUP(historie[[#This Row],[Veteran]],Veteran,8,FALSE),0.01)-b_7_m)^c_7_m,0))</f>
        <v>253</v>
      </c>
      <c r="AS308" s="61">
        <f>IF(OR(historie[[#This Row],[Tyčka]]&lt;b_8_m,historie[[#This Row],[Tyčka]]=""),0,ROUNDDOWN(a_8_m*(ROUND(historie[[#This Row],[Tyčka]]*VLOOKUP(historie[[#This Row],[Veteran]],Veteran,9,FALSE),0)-b_8_m)^c_8_m,0))</f>
        <v>40</v>
      </c>
      <c r="AT308" s="61">
        <f>IF(OR(historie[[#This Row],[Oštěp]]&lt;b_9_m,historie[[#This Row],[Oštěp]]=""),0,ROUNDDOWN(a_9_m*(FLOOR(historie[[#This Row],[Oštěp]]*VLOOKUP(historie[[#This Row],[Veteran]],Veteran,10,FALSE),0.01)-b_9_m)^c_9_m,0))</f>
        <v>289</v>
      </c>
      <c r="AU308" s="61">
        <f>IF(OR(historie[[#This Row],[1500m]]*24*60*60&gt;b_10_m,historie[[#This Row],[1500m]]=""),0,ROUNDDOWN(a_10_m*(b_10_m-historie[[#This Row],[1500m]]*VLOOKUP(historie[[#This Row],[Veteran]],Veteran,11,FALSE)*24*60*60)^c_10_m,0))</f>
        <v>108</v>
      </c>
      <c r="AV308" s="80">
        <f t="shared" si="4"/>
        <v>1985</v>
      </c>
      <c r="AW308" s="62">
        <f t="array" ref="AW308">MAX(IF(historie[[Jméno a příjmení]:[Jméno a příjmení]]=A308,historie[[100m_body_v]:[100m_body_v]]))
+MAX(IF(historie[[Jméno a příjmení]:[Jméno a příjmení]]=A308,historie[[dálka_body_v]:[dálka_body_v]]))
+MAX(IF(historie[[Jméno a příjmení]:[Jméno a příjmení]]=A308,historie[[koule_body_v]:[koule_body_v]]))
+MAX(IF(historie[[Jméno a příjmení]:[Jméno a příjmení]]=A308,historie[[výška_body_v]:[výška_body_v]]))
+MAX(IF(historie[[Jméno a příjmení]:[Jméno a příjmení]]=A308,historie[[400m_body_v]:[400m_body_v]]))
+MAX(IF(historie[[Jméno a příjmení]:[Jméno a příjmení]]=A308,historie[[překážky_body_v]:[překážky_body_v]]))
+MAX(IF(historie[[Jméno a příjmení]:[Jméno a příjmení]]=A308,historie[[disk_body_v]:[disk_body_v]]))
+MAX(IF(historie[[Jméno a příjmení]:[Jméno a příjmení]]=A308,historie[[tyčka_body_v]:[tyčka_body_v]]))
+MAX(IF(historie[[Jméno a příjmení]:[Jméno a příjmení]]=A308,historie[[oštěp_body_v]:[oštěp_body_v]]))
+MAX(IF(historie[[Jméno a příjmení]:[Jméno a příjmení]]=A308,historie[[1500m_body_v]:[1500m_body_v]]))</f>
        <v>2613</v>
      </c>
    </row>
    <row r="309" spans="1:49" x14ac:dyDescent="0.2">
      <c r="A309" s="122" t="s">
        <v>159</v>
      </c>
      <c r="B309" s="122">
        <v>1992</v>
      </c>
      <c r="C309" s="118">
        <v>13.9</v>
      </c>
      <c r="D309" s="119">
        <v>293</v>
      </c>
      <c r="E309" s="115">
        <v>385</v>
      </c>
      <c r="F309" s="119">
        <v>182</v>
      </c>
      <c r="G309" s="118">
        <v>8.74</v>
      </c>
      <c r="H309" s="119">
        <v>410</v>
      </c>
      <c r="I309" s="115">
        <v>110</v>
      </c>
      <c r="J309" s="119">
        <v>131</v>
      </c>
      <c r="K309" s="118">
        <v>71.8</v>
      </c>
      <c r="L309" s="119">
        <v>100</v>
      </c>
      <c r="M309" s="118"/>
      <c r="N309" s="119">
        <v>0</v>
      </c>
      <c r="O309" s="118">
        <v>19.04</v>
      </c>
      <c r="P309" s="119">
        <v>254</v>
      </c>
      <c r="Q309" s="115"/>
      <c r="R309" s="119">
        <v>0</v>
      </c>
      <c r="S309" s="118">
        <v>18.2</v>
      </c>
      <c r="T309" s="119">
        <v>137</v>
      </c>
      <c r="U309" s="120">
        <v>4.7337962962962958E-3</v>
      </c>
      <c r="V309" s="119">
        <v>100</v>
      </c>
      <c r="W309" s="119">
        <v>1607</v>
      </c>
      <c r="X309" s="83">
        <v>2017</v>
      </c>
      <c r="Y309" s="80">
        <f>IF(historie[[#This Row],[Ročník]]&lt;&gt;0,historie[[#This Row],[Rok]]-historie[[#This Row],[Ročník]],"")</f>
        <v>25</v>
      </c>
      <c r="Z309" s="80">
        <f>IF(AND(historie[[#This Row],[Ročník]]&lt;&gt;"",FLOOR(historie[[#This Row],[Rok]]-historie[[#This Row],[Ročník]],5)&gt;=35),FLOOR(historie[[#This Row],[Rok]]-historie[[#This Row],[Ročník]],5),0)</f>
        <v>0</v>
      </c>
      <c r="AA309" s="121">
        <f>IF(OR(historie[[#This Row],[100m]]&gt;b_1_m-k_1_m*měření,historie[[#This Row],[100m]]=""),0,ROUNDDOWN(a_1_m*(b_1_m-k_1_m*měření-historie[[#This Row],[100m]])^c_1_m,0))</f>
        <v>293</v>
      </c>
      <c r="AB309" s="121">
        <f>IF(OR(historie[[#This Row],[Dálka]]&lt;b_2_m,historie[[#This Row],[Dálka]]=""),0,ROUNDDOWN(a_2_m*(historie[[#This Row],[Dálka]]-b_2_m)^c_2_m,0))</f>
        <v>182</v>
      </c>
      <c r="AC309" s="121">
        <f>IF(OR(historie[[#This Row],[Koule]]&lt;b_3_m,historie[[#This Row],[Koule]]=""),0,ROUNDDOWN(a_3_m*(historie[[#This Row],[Koule]]-b_3_m)^c_3_m,0))</f>
        <v>410</v>
      </c>
      <c r="AD309" s="121">
        <f>IF(OR(historie[[#This Row],[Výška]]&lt;b_4_m,historie[[#This Row],[Výška]]=""),0,ROUNDDOWN(a_4_m*(historie[[#This Row],[Výška]]-b_4_m)^c_4_m,0))</f>
        <v>131</v>
      </c>
      <c r="AE309" s="121">
        <f>IF(OR(historie[[#This Row],[400m]]&gt;b_5_m-k_5_m*měření,historie[[#This Row],[400m]]=""),0,ROUNDDOWN(a_5_m*(b_5_m-k_5_m*měření-historie[[#This Row],[400m]])^c_5_m,0))</f>
        <v>100</v>
      </c>
      <c r="AF309" s="121">
        <f>IF(OR(historie[[#This Row],[Překážky]]&gt;b_6_m-k_6_m*měření,historie[[#This Row],[Překážky]]=""),0,ROUNDDOWN(a_6_m*(b_6_m-k_6_m*měření-historie[[#This Row],[Překážky]])^c_6_m,0))</f>
        <v>0</v>
      </c>
      <c r="AG309" s="121">
        <f>IF(OR(historie[[#This Row],[Disk]]&lt;b_7_m,historie[[#This Row],[Disk]]=""),0,ROUNDDOWN(a_7_m*(historie[[#This Row],[Disk]]-b_7_m)^c_7_m,0))</f>
        <v>254</v>
      </c>
      <c r="AH309" s="121">
        <f>IF(OR(historie[[#This Row],[Tyčka]]&lt;b_8_m,historie[[#This Row],[Tyčka]]=""),0,ROUNDDOWN(a_8_m*(historie[[#This Row],[Tyčka]]-b_8_m)^c_8_m,0))</f>
        <v>0</v>
      </c>
      <c r="AI309" s="121">
        <f>IF(OR(historie[[#This Row],[Oštěp]]&lt;b_9_m,historie[[#This Row],[Oštěp]]=""),0,ROUNDDOWN(a_9_m*(historie[[#This Row],[Oštěp]]-b_9_m)^c_9_m,0))</f>
        <v>137</v>
      </c>
      <c r="AJ309" s="121">
        <f>IF(OR(historie[[#This Row],[1500m]]*24*60*60&gt;b_10_m,historie[[#This Row],[1500m]]=""),0,ROUNDDOWN(a_10_m*(b_10_m-historie[[#This Row],[1500m]]*24*60*60)^c_10_m,0))</f>
        <v>100</v>
      </c>
      <c r="AK30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1607</v>
      </c>
      <c r="AL309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293</v>
      </c>
      <c r="AM309" s="121">
        <f>IF(OR(historie[[#This Row],[Dálka]]&lt;b_2_m,historie[[#This Row],[Dálka]]=""),0,ROUNDDOWN(a_2_m*(ROUND(historie[[#This Row],[Dálka]]*VLOOKUP(historie[[#This Row],[Veteran]],Veteran,3,FALSE),0)-b_2_m)^c_2_m,0))</f>
        <v>182</v>
      </c>
      <c r="AN309" s="121">
        <f>IF(OR(historie[[#This Row],[Koule]]&lt;b_3_m,historie[[#This Row],[Koule]]=""),0,ROUNDDOWN(a_3_m*(FLOOR(historie[[#This Row],[Koule]]*VLOOKUP(historie[[#This Row],[Veteran]],Veteran,4,FALSE),0.01)-b_3_m)^c_3_m,0))</f>
        <v>410</v>
      </c>
      <c r="AO309" s="121">
        <f>IF(OR(historie[[#This Row],[Výška]]&lt;b_4_m,historie[[#This Row],[Výška]]=""),0,ROUNDDOWN(a_4_m*(ROUND(historie[[#This Row],[Výška]]*VLOOKUP(historie[[#This Row],[Veteran]],Veteran,5,FALSE),0)-b_4_m)^c_4_m,0))</f>
        <v>131</v>
      </c>
      <c r="AP309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100</v>
      </c>
      <c r="AQ309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09" s="121">
        <f>IF(OR(historie[[#This Row],[Disk]]&lt;b_7_m,historie[[#This Row],[Disk]]=""),0,ROUNDDOWN(a_7_m*(FLOOR(historie[[#This Row],[Disk]]*VLOOKUP(historie[[#This Row],[Veteran]],Veteran,8,FALSE),0.01)-b_7_m)^c_7_m,0))</f>
        <v>254</v>
      </c>
      <c r="AS309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309" s="121">
        <f>IF(OR(historie[[#This Row],[Oštěp]]&lt;b_9_m,historie[[#This Row],[Oštěp]]=""),0,ROUNDDOWN(a_9_m*(FLOOR(historie[[#This Row],[Oštěp]]*VLOOKUP(historie[[#This Row],[Veteran]],Veteran,10,FALSE),0.01)-b_9_m)^c_9_m,0))</f>
        <v>137</v>
      </c>
      <c r="AU309" s="121">
        <f>IF(OR(historie[[#This Row],[1500m]]*24*60*60&gt;b_10_m,historie[[#This Row],[1500m]]=""),0,ROUNDDOWN(a_10_m*(b_10_m-historie[[#This Row],[1500m]]*VLOOKUP(historie[[#This Row],[Veteran]],Veteran,11,FALSE)*24*60*60)^c_10_m,0))</f>
        <v>100</v>
      </c>
      <c r="AV309" s="80">
        <f t="shared" si="4"/>
        <v>1607</v>
      </c>
      <c r="AW309" s="121">
        <f t="array" ref="AW309">MAX(IF(historie[[Jméno a příjmení]:[Jméno a příjmení]]=A309,historie[[100m_body_v]:[100m_body_v]]))
+MAX(IF(historie[[Jméno a příjmení]:[Jméno a příjmení]]=A309,historie[[dálka_body_v]:[dálka_body_v]]))
+MAX(IF(historie[[Jméno a příjmení]:[Jméno a příjmení]]=A309,historie[[koule_body_v]:[koule_body_v]]))
+MAX(IF(historie[[Jméno a příjmení]:[Jméno a příjmení]]=A309,historie[[výška_body_v]:[výška_body_v]]))
+MAX(IF(historie[[Jméno a příjmení]:[Jméno a příjmení]]=A309,historie[[400m_body_v]:[400m_body_v]]))
+MAX(IF(historie[[Jméno a příjmení]:[Jméno a příjmení]]=A309,historie[[překážky_body_v]:[překážky_body_v]]))
+MAX(IF(historie[[Jméno a příjmení]:[Jméno a příjmení]]=A309,historie[[disk_body_v]:[disk_body_v]]))
+MAX(IF(historie[[Jméno a příjmení]:[Jméno a příjmení]]=A309,historie[[tyčka_body_v]:[tyčka_body_v]]))
+MAX(IF(historie[[Jméno a příjmení]:[Jméno a příjmení]]=A309,historie[[oštěp_body_v]:[oštěp_body_v]]))
+MAX(IF(historie[[Jméno a příjmení]:[Jméno a příjmení]]=A309,historie[[1500m_body_v]:[1500m_body_v]]))</f>
        <v>1628</v>
      </c>
    </row>
    <row r="310" spans="1:49" x14ac:dyDescent="0.2">
      <c r="A310" s="56" t="s">
        <v>159</v>
      </c>
      <c r="B310" s="56">
        <v>1992</v>
      </c>
      <c r="C310" s="57">
        <v>14.44</v>
      </c>
      <c r="D310" s="58">
        <v>223</v>
      </c>
      <c r="E310" s="59">
        <v>398</v>
      </c>
      <c r="F310" s="58">
        <v>203</v>
      </c>
      <c r="G310" s="57">
        <v>7.11</v>
      </c>
      <c r="H310" s="58">
        <v>314</v>
      </c>
      <c r="I310" s="59"/>
      <c r="J310" s="58">
        <v>0</v>
      </c>
      <c r="K310" s="57">
        <v>74.040000000000006</v>
      </c>
      <c r="L310" s="58">
        <v>63</v>
      </c>
      <c r="M310" s="57"/>
      <c r="N310" s="58">
        <v>0</v>
      </c>
      <c r="O310" s="57">
        <v>13.3</v>
      </c>
      <c r="P310" s="58">
        <v>150</v>
      </c>
      <c r="Q310" s="59"/>
      <c r="R310" s="58">
        <v>0</v>
      </c>
      <c r="S310" s="57">
        <v>16.21</v>
      </c>
      <c r="T310" s="58">
        <v>111</v>
      </c>
      <c r="U310" s="60">
        <v>5.0883101851851853E-3</v>
      </c>
      <c r="V310" s="58">
        <v>35</v>
      </c>
      <c r="W310" s="58">
        <v>1099</v>
      </c>
      <c r="X310" s="83">
        <v>2013</v>
      </c>
      <c r="Y310" s="77">
        <f>IF(historie[[#This Row],[Ročník]]&lt;&gt;0,historie[[#This Row],[Rok]]-historie[[#This Row],[Ročník]],"")</f>
        <v>21</v>
      </c>
      <c r="Z310" s="80">
        <f>IF(AND(historie[[#This Row],[Ročník]]&lt;&gt;"",FLOOR(historie[[#This Row],[Rok]]-historie[[#This Row],[Ročník]],5)&gt;=35),FLOOR(historie[[#This Row],[Rok]]-historie[[#This Row],[Ročník]],5),0)</f>
        <v>0</v>
      </c>
      <c r="AA310" s="61">
        <f>IF(OR(historie[[#This Row],[100m]]&gt;b_1_m-k_1_m*měření,historie[[#This Row],[100m]]=""),0,ROUNDDOWN(a_1_m*(b_1_m-k_1_m*měření-historie[[#This Row],[100m]])^c_1_m,0))</f>
        <v>223</v>
      </c>
      <c r="AB310" s="61">
        <f>IF(OR(historie[[#This Row],[Dálka]]&lt;b_2_m,historie[[#This Row],[Dálka]]=""),0,ROUNDDOWN(a_2_m*(historie[[#This Row],[Dálka]]-b_2_m)^c_2_m,0))</f>
        <v>203</v>
      </c>
      <c r="AC310" s="61">
        <f>IF(OR(historie[[#This Row],[Koule]]&lt;b_3_m,historie[[#This Row],[Koule]]=""),0,ROUNDDOWN(a_3_m*(historie[[#This Row],[Koule]]-b_3_m)^c_3_m,0))</f>
        <v>314</v>
      </c>
      <c r="AD310" s="61">
        <f>IF(OR(historie[[#This Row],[Výška]]&lt;b_4_m,historie[[#This Row],[Výška]]=""),0,ROUNDDOWN(a_4_m*(historie[[#This Row],[Výška]]-b_4_m)^c_4_m,0))</f>
        <v>0</v>
      </c>
      <c r="AE310" s="61">
        <f>IF(OR(historie[[#This Row],[400m]]&gt;b_5_m-k_5_m*měření,historie[[#This Row],[400m]]=""),0,ROUNDDOWN(a_5_m*(b_5_m-k_5_m*měření-historie[[#This Row],[400m]])^c_5_m,0))</f>
        <v>63</v>
      </c>
      <c r="AF310" s="61">
        <f>IF(OR(historie[[#This Row],[Překážky]]&gt;b_6_m-k_6_m*měření,historie[[#This Row],[Překážky]]=""),0,ROUNDDOWN(a_6_m*(b_6_m-k_6_m*měření-historie[[#This Row],[Překážky]])^c_6_m,0))</f>
        <v>0</v>
      </c>
      <c r="AG310" s="61">
        <f>IF(OR(historie[[#This Row],[Disk]]&lt;b_7_m,historie[[#This Row],[Disk]]=""),0,ROUNDDOWN(a_7_m*(historie[[#This Row],[Disk]]-b_7_m)^c_7_m,0))</f>
        <v>150</v>
      </c>
      <c r="AH310" s="61">
        <f>IF(OR(historie[[#This Row],[Tyčka]]&lt;b_8_m,historie[[#This Row],[Tyčka]]=""),0,ROUNDDOWN(a_8_m*(historie[[#This Row],[Tyčka]]-b_8_m)^c_8_m,0))</f>
        <v>0</v>
      </c>
      <c r="AI310" s="61">
        <f>IF(OR(historie[[#This Row],[Oštěp]]&lt;b_9_m,historie[[#This Row],[Oštěp]]=""),0,ROUNDDOWN(a_9_m*(historie[[#This Row],[Oštěp]]-b_9_m)^c_9_m,0))</f>
        <v>111</v>
      </c>
      <c r="AJ310" s="61">
        <f>IF(OR(historie[[#This Row],[1500m]]*24*60*60&gt;b_10_m,historie[[#This Row],[1500m]]=""),0,ROUNDDOWN(a_10_m*(b_10_m-historie[[#This Row],[1500m]]*24*60*60)^c_10_m,0))</f>
        <v>35</v>
      </c>
      <c r="AK31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1099</v>
      </c>
      <c r="AL31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223</v>
      </c>
      <c r="AM310" s="61">
        <f>IF(OR(historie[[#This Row],[Dálka]]&lt;b_2_m,historie[[#This Row],[Dálka]]=""),0,ROUNDDOWN(a_2_m*(ROUND(historie[[#This Row],[Dálka]]*VLOOKUP(historie[[#This Row],[Veteran]],Veteran,3,FALSE),0)-b_2_m)^c_2_m,0))</f>
        <v>203</v>
      </c>
      <c r="AN310" s="61">
        <f>IF(OR(historie[[#This Row],[Koule]]&lt;b_3_m,historie[[#This Row],[Koule]]=""),0,ROUNDDOWN(a_3_m*(FLOOR(historie[[#This Row],[Koule]]*VLOOKUP(historie[[#This Row],[Veteran]],Veteran,4,FALSE),0.01)-b_3_m)^c_3_m,0))</f>
        <v>314</v>
      </c>
      <c r="AO310" s="61">
        <f>IF(OR(historie[[#This Row],[Výška]]&lt;b_4_m,historie[[#This Row],[Výška]]=""),0,ROUNDDOWN(a_4_m*(ROUND(historie[[#This Row],[Výška]]*VLOOKUP(historie[[#This Row],[Veteran]],Veteran,5,FALSE),0)-b_4_m)^c_4_m,0))</f>
        <v>0</v>
      </c>
      <c r="AP31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63</v>
      </c>
      <c r="AQ31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10" s="61">
        <f>IF(OR(historie[[#This Row],[Disk]]&lt;b_7_m,historie[[#This Row],[Disk]]=""),0,ROUNDDOWN(a_7_m*(FLOOR(historie[[#This Row],[Disk]]*VLOOKUP(historie[[#This Row],[Veteran]],Veteran,8,FALSE),0.01)-b_7_m)^c_7_m,0))</f>
        <v>150</v>
      </c>
      <c r="AS310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10" s="61">
        <f>IF(OR(historie[[#This Row],[Oštěp]]&lt;b_9_m,historie[[#This Row],[Oštěp]]=""),0,ROUNDDOWN(a_9_m*(FLOOR(historie[[#This Row],[Oštěp]]*VLOOKUP(historie[[#This Row],[Veteran]],Veteran,10,FALSE),0.01)-b_9_m)^c_9_m,0))</f>
        <v>111</v>
      </c>
      <c r="AU310" s="61">
        <f>IF(OR(historie[[#This Row],[1500m]]*24*60*60&gt;b_10_m,historie[[#This Row],[1500m]]=""),0,ROUNDDOWN(a_10_m*(b_10_m-historie[[#This Row],[1500m]]*VLOOKUP(historie[[#This Row],[Veteran]],Veteran,11,FALSE)*24*60*60)^c_10_m,0))</f>
        <v>35</v>
      </c>
      <c r="AV310" s="80">
        <f t="shared" si="4"/>
        <v>1099</v>
      </c>
      <c r="AW310" s="62">
        <f t="array" ref="AW310">MAX(IF(historie[[Jméno a příjmení]:[Jméno a příjmení]]=A310,historie[[100m_body_v]:[100m_body_v]]))
+MAX(IF(historie[[Jméno a příjmení]:[Jméno a příjmení]]=A310,historie[[dálka_body_v]:[dálka_body_v]]))
+MAX(IF(historie[[Jméno a příjmení]:[Jméno a příjmení]]=A310,historie[[koule_body_v]:[koule_body_v]]))
+MAX(IF(historie[[Jméno a příjmení]:[Jméno a příjmení]]=A310,historie[[výška_body_v]:[výška_body_v]]))
+MAX(IF(historie[[Jméno a příjmení]:[Jméno a příjmení]]=A310,historie[[400m_body_v]:[400m_body_v]]))
+MAX(IF(historie[[Jméno a příjmení]:[Jméno a příjmení]]=A310,historie[[překážky_body_v]:[překážky_body_v]]))
+MAX(IF(historie[[Jméno a příjmení]:[Jméno a příjmení]]=A310,historie[[disk_body_v]:[disk_body_v]]))
+MAX(IF(historie[[Jméno a příjmení]:[Jméno a příjmení]]=A310,historie[[tyčka_body_v]:[tyčka_body_v]]))
+MAX(IF(historie[[Jméno a příjmení]:[Jméno a příjmení]]=A310,historie[[oštěp_body_v]:[oštěp_body_v]]))
+MAX(IF(historie[[Jméno a příjmení]:[Jméno a příjmení]]=A310,historie[[1500m_body_v]:[1500m_body_v]]))</f>
        <v>1628</v>
      </c>
    </row>
    <row r="311" spans="1:49" x14ac:dyDescent="0.2">
      <c r="A311" s="56" t="s">
        <v>92</v>
      </c>
      <c r="B311" s="56">
        <v>1976</v>
      </c>
      <c r="C311" s="57">
        <v>14.4</v>
      </c>
      <c r="D311" s="58">
        <v>228</v>
      </c>
      <c r="E311" s="59">
        <v>457</v>
      </c>
      <c r="F311" s="58">
        <v>303</v>
      </c>
      <c r="G311" s="57">
        <v>7.8</v>
      </c>
      <c r="H311" s="58">
        <v>354</v>
      </c>
      <c r="I311" s="59">
        <v>150</v>
      </c>
      <c r="J311" s="58">
        <v>389</v>
      </c>
      <c r="K311" s="57">
        <v>69.2</v>
      </c>
      <c r="L311" s="58">
        <v>152</v>
      </c>
      <c r="M311" s="57">
        <v>23</v>
      </c>
      <c r="N311" s="58">
        <v>139</v>
      </c>
      <c r="O311" s="57">
        <v>19.649999999999999</v>
      </c>
      <c r="P311" s="58">
        <v>266</v>
      </c>
      <c r="Q311" s="59"/>
      <c r="R311" s="58">
        <v>0</v>
      </c>
      <c r="S311" s="57">
        <v>22.76</v>
      </c>
      <c r="T311" s="58">
        <v>199</v>
      </c>
      <c r="U311" s="60">
        <v>4.108796296296297E-3</v>
      </c>
      <c r="V311" s="58">
        <v>285</v>
      </c>
      <c r="W311" s="58">
        <v>2315</v>
      </c>
      <c r="X311" s="83">
        <v>1996</v>
      </c>
      <c r="Y311" s="77">
        <f>IF(historie[[#This Row],[Ročník]]&lt;&gt;0,historie[[#This Row],[Rok]]-historie[[#This Row],[Ročník]],"")</f>
        <v>20</v>
      </c>
      <c r="Z311" s="80">
        <f>IF(AND(historie[[#This Row],[Ročník]]&lt;&gt;"",FLOOR(historie[[#This Row],[Rok]]-historie[[#This Row],[Ročník]],5)&gt;=35),FLOOR(historie[[#This Row],[Rok]]-historie[[#This Row],[Ročník]],5),0)</f>
        <v>0</v>
      </c>
      <c r="AA311" s="61">
        <f>IF(OR(historie[[#This Row],[100m]]&gt;b_1_m-k_1_m*měření,historie[[#This Row],[100m]]=""),0,ROUNDDOWN(a_1_m*(b_1_m-k_1_m*měření-historie[[#This Row],[100m]])^c_1_m,0))</f>
        <v>228</v>
      </c>
      <c r="AB311" s="61">
        <f>IF(OR(historie[[#This Row],[Dálka]]&lt;b_2_m,historie[[#This Row],[Dálka]]=""),0,ROUNDDOWN(a_2_m*(historie[[#This Row],[Dálka]]-b_2_m)^c_2_m,0))</f>
        <v>303</v>
      </c>
      <c r="AC311" s="61">
        <f>IF(OR(historie[[#This Row],[Koule]]&lt;b_3_m,historie[[#This Row],[Koule]]=""),0,ROUNDDOWN(a_3_m*(historie[[#This Row],[Koule]]-b_3_m)^c_3_m,0))</f>
        <v>354</v>
      </c>
      <c r="AD311" s="61">
        <f>IF(OR(historie[[#This Row],[Výška]]&lt;b_4_m,historie[[#This Row],[Výška]]=""),0,ROUNDDOWN(a_4_m*(historie[[#This Row],[Výška]]-b_4_m)^c_4_m,0))</f>
        <v>389</v>
      </c>
      <c r="AE311" s="61">
        <f>IF(OR(historie[[#This Row],[400m]]&gt;b_5_m-k_5_m*měření,historie[[#This Row],[400m]]=""),0,ROUNDDOWN(a_5_m*(b_5_m-k_5_m*měření-historie[[#This Row],[400m]])^c_5_m,0))</f>
        <v>152</v>
      </c>
      <c r="AF311" s="61">
        <f>IF(OR(historie[[#This Row],[Překážky]]&gt;b_6_m-k_6_m*měření,historie[[#This Row],[Překážky]]=""),0,ROUNDDOWN(a_6_m*(b_6_m-k_6_m*měření-historie[[#This Row],[Překážky]])^c_6_m,0))</f>
        <v>139</v>
      </c>
      <c r="AG311" s="61">
        <f>IF(OR(historie[[#This Row],[Disk]]&lt;b_7_m,historie[[#This Row],[Disk]]=""),0,ROUNDDOWN(a_7_m*(historie[[#This Row],[Disk]]-b_7_m)^c_7_m,0))</f>
        <v>266</v>
      </c>
      <c r="AH311" s="61">
        <f>IF(OR(historie[[#This Row],[Tyčka]]&lt;b_8_m,historie[[#This Row],[Tyčka]]=""),0,ROUNDDOWN(a_8_m*(historie[[#This Row],[Tyčka]]-b_8_m)^c_8_m,0))</f>
        <v>0</v>
      </c>
      <c r="AI311" s="61">
        <f>IF(OR(historie[[#This Row],[Oštěp]]&lt;b_9_m,historie[[#This Row],[Oštěp]]=""),0,ROUNDDOWN(a_9_m*(historie[[#This Row],[Oštěp]]-b_9_m)^c_9_m,0))</f>
        <v>199</v>
      </c>
      <c r="AJ311" s="61">
        <f>IF(OR(historie[[#This Row],[1500m]]*24*60*60&gt;b_10_m,historie[[#This Row],[1500m]]=""),0,ROUNDDOWN(a_10_m*(b_10_m-historie[[#This Row],[1500m]]*24*60*60)^c_10_m,0))</f>
        <v>285</v>
      </c>
      <c r="AK31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2315</v>
      </c>
      <c r="AL31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228</v>
      </c>
      <c r="AM311" s="61">
        <f>IF(OR(historie[[#This Row],[Dálka]]&lt;b_2_m,historie[[#This Row],[Dálka]]=""),0,ROUNDDOWN(a_2_m*(ROUND(historie[[#This Row],[Dálka]]*VLOOKUP(historie[[#This Row],[Veteran]],Veteran,3,FALSE),0)-b_2_m)^c_2_m,0))</f>
        <v>303</v>
      </c>
      <c r="AN311" s="61">
        <f>IF(OR(historie[[#This Row],[Koule]]&lt;b_3_m,historie[[#This Row],[Koule]]=""),0,ROUNDDOWN(a_3_m*(FLOOR(historie[[#This Row],[Koule]]*VLOOKUP(historie[[#This Row],[Veteran]],Veteran,4,FALSE),0.01)-b_3_m)^c_3_m,0))</f>
        <v>354</v>
      </c>
      <c r="AO311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31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152</v>
      </c>
      <c r="AQ31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139</v>
      </c>
      <c r="AR311" s="61">
        <f>IF(OR(historie[[#This Row],[Disk]]&lt;b_7_m,historie[[#This Row],[Disk]]=""),0,ROUNDDOWN(a_7_m*(FLOOR(historie[[#This Row],[Disk]]*VLOOKUP(historie[[#This Row],[Veteran]],Veteran,8,FALSE),0.01)-b_7_m)^c_7_m,0))</f>
        <v>266</v>
      </c>
      <c r="AS31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11" s="61">
        <f>IF(OR(historie[[#This Row],[Oštěp]]&lt;b_9_m,historie[[#This Row],[Oštěp]]=""),0,ROUNDDOWN(a_9_m*(FLOOR(historie[[#This Row],[Oštěp]]*VLOOKUP(historie[[#This Row],[Veteran]],Veteran,10,FALSE),0.01)-b_9_m)^c_9_m,0))</f>
        <v>199</v>
      </c>
      <c r="AU311" s="61">
        <f>IF(OR(historie[[#This Row],[1500m]]*24*60*60&gt;b_10_m,historie[[#This Row],[1500m]]=""),0,ROUNDDOWN(a_10_m*(b_10_m-historie[[#This Row],[1500m]]*VLOOKUP(historie[[#This Row],[Veteran]],Veteran,11,FALSE)*24*60*60)^c_10_m,0))</f>
        <v>285</v>
      </c>
      <c r="AV311" s="80">
        <f t="shared" si="4"/>
        <v>2315</v>
      </c>
      <c r="AW311" s="62">
        <f t="array" ref="AW311">MAX(IF(historie[[Jméno a příjmení]:[Jméno a příjmení]]=A311,historie[[100m_body_v]:[100m_body_v]]))
+MAX(IF(historie[[Jméno a příjmení]:[Jméno a příjmení]]=A311,historie[[dálka_body_v]:[dálka_body_v]]))
+MAX(IF(historie[[Jméno a příjmení]:[Jméno a příjmení]]=A311,historie[[koule_body_v]:[koule_body_v]]))
+MAX(IF(historie[[Jméno a příjmení]:[Jméno a příjmení]]=A311,historie[[výška_body_v]:[výška_body_v]]))
+MAX(IF(historie[[Jméno a příjmení]:[Jméno a příjmení]]=A311,historie[[400m_body_v]:[400m_body_v]]))
+MAX(IF(historie[[Jméno a příjmení]:[Jméno a příjmení]]=A311,historie[[překážky_body_v]:[překážky_body_v]]))
+MAX(IF(historie[[Jméno a příjmení]:[Jméno a příjmení]]=A311,historie[[disk_body_v]:[disk_body_v]]))
+MAX(IF(historie[[Jméno a příjmení]:[Jméno a příjmení]]=A311,historie[[tyčka_body_v]:[tyčka_body_v]]))
+MAX(IF(historie[[Jméno a příjmení]:[Jméno a příjmení]]=A311,historie[[oštěp_body_v]:[oštěp_body_v]]))
+MAX(IF(historie[[Jméno a příjmení]:[Jméno a příjmení]]=A311,historie[[1500m_body_v]:[1500m_body_v]]))</f>
        <v>2315</v>
      </c>
    </row>
    <row r="312" spans="1:49" x14ac:dyDescent="0.2">
      <c r="A312" s="56" t="s">
        <v>134</v>
      </c>
      <c r="B312" s="56"/>
      <c r="C312" s="57">
        <v>16.37</v>
      </c>
      <c r="D312" s="58">
        <v>44</v>
      </c>
      <c r="E312" s="59">
        <v>314</v>
      </c>
      <c r="F312" s="58">
        <v>83</v>
      </c>
      <c r="G312" s="57">
        <v>6.64</v>
      </c>
      <c r="H312" s="58">
        <v>286</v>
      </c>
      <c r="I312" s="59">
        <v>100</v>
      </c>
      <c r="J312" s="58">
        <v>81</v>
      </c>
      <c r="K312" s="57"/>
      <c r="L312" s="58">
        <v>0</v>
      </c>
      <c r="M312" s="57"/>
      <c r="N312" s="58">
        <v>0</v>
      </c>
      <c r="O312" s="57">
        <v>14.02</v>
      </c>
      <c r="P312" s="58">
        <v>162</v>
      </c>
      <c r="Q312" s="59"/>
      <c r="R312" s="58">
        <v>0</v>
      </c>
      <c r="S312" s="57">
        <v>20.75</v>
      </c>
      <c r="T312" s="58">
        <v>171</v>
      </c>
      <c r="U312" s="60"/>
      <c r="V312" s="58">
        <v>0</v>
      </c>
      <c r="W312" s="58">
        <v>827</v>
      </c>
      <c r="X312" s="83">
        <v>2004</v>
      </c>
      <c r="Y312" s="77" t="str">
        <f>IF(historie[[#This Row],[Ročník]]&lt;&gt;0,historie[[#This Row],[Rok]]-historie[[#This Row],[Ročník]],"")</f>
        <v/>
      </c>
      <c r="Z312" s="80">
        <f>IF(AND(historie[[#This Row],[Ročník]]&lt;&gt;"",FLOOR(historie[[#This Row],[Rok]]-historie[[#This Row],[Ročník]],5)&gt;=35),FLOOR(historie[[#This Row],[Rok]]-historie[[#This Row],[Ročník]],5),0)</f>
        <v>0</v>
      </c>
      <c r="AA312" s="61">
        <f>IF(OR(historie[[#This Row],[100m]]&gt;b_1_m-k_1_m*měření,historie[[#This Row],[100m]]=""),0,ROUNDDOWN(a_1_m*(b_1_m-k_1_m*měření-historie[[#This Row],[100m]])^c_1_m,0))</f>
        <v>46</v>
      </c>
      <c r="AB312" s="61">
        <f>IF(OR(historie[[#This Row],[Dálka]]&lt;b_2_m,historie[[#This Row],[Dálka]]=""),0,ROUNDDOWN(a_2_m*(historie[[#This Row],[Dálka]]-b_2_m)^c_2_m,0))</f>
        <v>83</v>
      </c>
      <c r="AC312" s="61">
        <f>IF(OR(historie[[#This Row],[Koule]]&lt;b_3_m,historie[[#This Row],[Koule]]=""),0,ROUNDDOWN(a_3_m*(historie[[#This Row],[Koule]]-b_3_m)^c_3_m,0))</f>
        <v>286</v>
      </c>
      <c r="AD312" s="61">
        <f>IF(OR(historie[[#This Row],[Výška]]&lt;b_4_m,historie[[#This Row],[Výška]]=""),0,ROUNDDOWN(a_4_m*(historie[[#This Row],[Výška]]-b_4_m)^c_4_m,0))</f>
        <v>81</v>
      </c>
      <c r="AE312" s="61">
        <f>IF(OR(historie[[#This Row],[400m]]&gt;b_5_m-k_5_m*měření,historie[[#This Row],[400m]]=""),0,ROUNDDOWN(a_5_m*(b_5_m-k_5_m*měření-historie[[#This Row],[400m]])^c_5_m,0))</f>
        <v>0</v>
      </c>
      <c r="AF312" s="61">
        <f>IF(OR(historie[[#This Row],[Překážky]]&gt;b_6_m-k_6_m*měření,historie[[#This Row],[Překážky]]=""),0,ROUNDDOWN(a_6_m*(b_6_m-k_6_m*měření-historie[[#This Row],[Překážky]])^c_6_m,0))</f>
        <v>0</v>
      </c>
      <c r="AG312" s="61">
        <f>IF(OR(historie[[#This Row],[Disk]]&lt;b_7_m,historie[[#This Row],[Disk]]=""),0,ROUNDDOWN(a_7_m*(historie[[#This Row],[Disk]]-b_7_m)^c_7_m,0))</f>
        <v>162</v>
      </c>
      <c r="AH312" s="61">
        <f>IF(OR(historie[[#This Row],[Tyčka]]&lt;b_8_m,historie[[#This Row],[Tyčka]]=""),0,ROUNDDOWN(a_8_m*(historie[[#This Row],[Tyčka]]-b_8_m)^c_8_m,0))</f>
        <v>0</v>
      </c>
      <c r="AI312" s="61">
        <f>IF(OR(historie[[#This Row],[Oštěp]]&lt;b_9_m,historie[[#This Row],[Oštěp]]=""),0,ROUNDDOWN(a_9_m*(historie[[#This Row],[Oštěp]]-b_9_m)^c_9_m,0))</f>
        <v>171</v>
      </c>
      <c r="AJ312" s="61">
        <f>IF(OR(historie[[#This Row],[1500m]]*24*60*60&gt;b_10_m,historie[[#This Row],[1500m]]=""),0,ROUNDDOWN(a_10_m*(b_10_m-historie[[#This Row],[1500m]]*24*60*60)^c_10_m,0))</f>
        <v>0</v>
      </c>
      <c r="AK31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829</v>
      </c>
      <c r="AL31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46</v>
      </c>
      <c r="AM312" s="61">
        <f>IF(OR(historie[[#This Row],[Dálka]]&lt;b_2_m,historie[[#This Row],[Dálka]]=""),0,ROUNDDOWN(a_2_m*(ROUND(historie[[#This Row],[Dálka]]*VLOOKUP(historie[[#This Row],[Veteran]],Veteran,3,FALSE),0)-b_2_m)^c_2_m,0))</f>
        <v>83</v>
      </c>
      <c r="AN312" s="61">
        <f>IF(OR(historie[[#This Row],[Koule]]&lt;b_3_m,historie[[#This Row],[Koule]]=""),0,ROUNDDOWN(a_3_m*(FLOOR(historie[[#This Row],[Koule]]*VLOOKUP(historie[[#This Row],[Veteran]],Veteran,4,FALSE),0.01)-b_3_m)^c_3_m,0))</f>
        <v>286</v>
      </c>
      <c r="AO312" s="61">
        <f>IF(OR(historie[[#This Row],[Výška]]&lt;b_4_m,historie[[#This Row],[Výška]]=""),0,ROUNDDOWN(a_4_m*(ROUND(historie[[#This Row],[Výška]]*VLOOKUP(historie[[#This Row],[Veteran]],Veteran,5,FALSE),0)-b_4_m)^c_4_m,0))</f>
        <v>81</v>
      </c>
      <c r="AP31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1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12" s="61">
        <f>IF(OR(historie[[#This Row],[Disk]]&lt;b_7_m,historie[[#This Row],[Disk]]=""),0,ROUNDDOWN(a_7_m*(FLOOR(historie[[#This Row],[Disk]]*VLOOKUP(historie[[#This Row],[Veteran]],Veteran,8,FALSE),0.01)-b_7_m)^c_7_m,0))</f>
        <v>162</v>
      </c>
      <c r="AS312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12" s="61">
        <f>IF(OR(historie[[#This Row],[Oštěp]]&lt;b_9_m,historie[[#This Row],[Oštěp]]=""),0,ROUNDDOWN(a_9_m*(FLOOR(historie[[#This Row],[Oštěp]]*VLOOKUP(historie[[#This Row],[Veteran]],Veteran,10,FALSE),0.01)-b_9_m)^c_9_m,0))</f>
        <v>171</v>
      </c>
      <c r="AU312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12" s="80">
        <f t="shared" si="4"/>
        <v>829</v>
      </c>
      <c r="AW312" s="62">
        <f t="array" ref="AW312">MAX(IF(historie[[Jméno a příjmení]:[Jméno a příjmení]]=A312,historie[[100m_body_v]:[100m_body_v]]))
+MAX(IF(historie[[Jméno a příjmení]:[Jméno a příjmení]]=A312,historie[[dálka_body_v]:[dálka_body_v]]))
+MAX(IF(historie[[Jméno a příjmení]:[Jméno a příjmení]]=A312,historie[[koule_body_v]:[koule_body_v]]))
+MAX(IF(historie[[Jméno a příjmení]:[Jméno a příjmení]]=A312,historie[[výška_body_v]:[výška_body_v]]))
+MAX(IF(historie[[Jméno a příjmení]:[Jméno a příjmení]]=A312,historie[[400m_body_v]:[400m_body_v]]))
+MAX(IF(historie[[Jméno a příjmení]:[Jméno a příjmení]]=A312,historie[[překážky_body_v]:[překážky_body_v]]))
+MAX(IF(historie[[Jméno a příjmení]:[Jméno a příjmení]]=A312,historie[[disk_body_v]:[disk_body_v]]))
+MAX(IF(historie[[Jméno a příjmení]:[Jméno a příjmení]]=A312,historie[[tyčka_body_v]:[tyčka_body_v]]))
+MAX(IF(historie[[Jméno a příjmení]:[Jméno a příjmení]]=A312,historie[[oštěp_body_v]:[oštěp_body_v]]))
+MAX(IF(historie[[Jméno a příjmení]:[Jméno a příjmení]]=A312,historie[[1500m_body_v]:[1500m_body_v]]))</f>
        <v>829</v>
      </c>
    </row>
    <row r="313" spans="1:49" x14ac:dyDescent="0.2">
      <c r="A313" s="56" t="s">
        <v>60</v>
      </c>
      <c r="B313" s="56">
        <v>1977</v>
      </c>
      <c r="C313" s="57">
        <v>14.82</v>
      </c>
      <c r="D313" s="58">
        <v>179</v>
      </c>
      <c r="E313" s="59">
        <v>429</v>
      </c>
      <c r="F313" s="58">
        <v>254</v>
      </c>
      <c r="G313" s="57">
        <v>8.66</v>
      </c>
      <c r="H313" s="58">
        <v>406</v>
      </c>
      <c r="I313" s="63">
        <v>140</v>
      </c>
      <c r="J313" s="58">
        <v>317</v>
      </c>
      <c r="K313" s="57">
        <v>74.3</v>
      </c>
      <c r="L313" s="58">
        <v>59</v>
      </c>
      <c r="M313" s="57">
        <v>28.03</v>
      </c>
      <c r="N313" s="58">
        <v>0</v>
      </c>
      <c r="O313" s="57">
        <v>16.96</v>
      </c>
      <c r="P313" s="58">
        <v>216</v>
      </c>
      <c r="Q313" s="63">
        <v>150</v>
      </c>
      <c r="R313" s="58">
        <v>54</v>
      </c>
      <c r="S313" s="57">
        <v>32</v>
      </c>
      <c r="T313" s="58">
        <v>327</v>
      </c>
      <c r="U313" s="60"/>
      <c r="V313" s="58">
        <v>0</v>
      </c>
      <c r="W313" s="58">
        <v>1812</v>
      </c>
      <c r="X313" s="83">
        <v>2009</v>
      </c>
      <c r="Y313" s="77">
        <f>IF(historie[[#This Row],[Ročník]]&lt;&gt;0,historie[[#This Row],[Rok]]-historie[[#This Row],[Ročník]],"")</f>
        <v>32</v>
      </c>
      <c r="Z313" s="80">
        <f>IF(AND(historie[[#This Row],[Ročník]]&lt;&gt;"",FLOOR(historie[[#This Row],[Rok]]-historie[[#This Row],[Ročník]],5)&gt;=35),FLOOR(historie[[#This Row],[Rok]]-historie[[#This Row],[Ročník]],5),0)</f>
        <v>0</v>
      </c>
      <c r="AA313" s="61">
        <f>IF(OR(historie[[#This Row],[100m]]&gt;b_1_m-k_1_m*měření,historie[[#This Row],[100m]]=""),0,ROUNDDOWN(a_1_m*(b_1_m-k_1_m*měření-historie[[#This Row],[100m]])^c_1_m,0))</f>
        <v>179</v>
      </c>
      <c r="AB313" s="61">
        <f>IF(OR(historie[[#This Row],[Dálka]]&lt;b_2_m,historie[[#This Row],[Dálka]]=""),0,ROUNDDOWN(a_2_m*(historie[[#This Row],[Dálka]]-b_2_m)^c_2_m,0))</f>
        <v>254</v>
      </c>
      <c r="AC313" s="61">
        <f>IF(OR(historie[[#This Row],[Koule]]&lt;b_3_m,historie[[#This Row],[Koule]]=""),0,ROUNDDOWN(a_3_m*(historie[[#This Row],[Koule]]-b_3_m)^c_3_m,0))</f>
        <v>406</v>
      </c>
      <c r="AD313" s="61">
        <f>IF(OR(historie[[#This Row],[Výška]]&lt;b_4_m,historie[[#This Row],[Výška]]=""),0,ROUNDDOWN(a_4_m*(historie[[#This Row],[Výška]]-b_4_m)^c_4_m,0))</f>
        <v>317</v>
      </c>
      <c r="AE313" s="61">
        <f>IF(OR(historie[[#This Row],[400m]]&gt;b_5_m-k_5_m*měření,historie[[#This Row],[400m]]=""),0,ROUNDDOWN(a_5_m*(b_5_m-k_5_m*měření-historie[[#This Row],[400m]])^c_5_m,0))</f>
        <v>59</v>
      </c>
      <c r="AF313" s="61">
        <f>IF(OR(historie[[#This Row],[Překážky]]&gt;b_6_m-k_6_m*měření,historie[[#This Row],[Překážky]]=""),0,ROUNDDOWN(a_6_m*(b_6_m-k_6_m*měření-historie[[#This Row],[Překážky]])^c_6_m,0))</f>
        <v>0</v>
      </c>
      <c r="AG313" s="61">
        <f>IF(OR(historie[[#This Row],[Disk]]&lt;b_7_m,historie[[#This Row],[Disk]]=""),0,ROUNDDOWN(a_7_m*(historie[[#This Row],[Disk]]-b_7_m)^c_7_m,0))</f>
        <v>216</v>
      </c>
      <c r="AH313" s="61">
        <f>IF(OR(historie[[#This Row],[Tyčka]]&lt;b_8_m,historie[[#This Row],[Tyčka]]=""),0,ROUNDDOWN(a_8_m*(historie[[#This Row],[Tyčka]]-b_8_m)^c_8_m,0))</f>
        <v>54</v>
      </c>
      <c r="AI313" s="61">
        <f>IF(OR(historie[[#This Row],[Oštěp]]&lt;b_9_m,historie[[#This Row],[Oštěp]]=""),0,ROUNDDOWN(a_9_m*(historie[[#This Row],[Oštěp]]-b_9_m)^c_9_m,0))</f>
        <v>327</v>
      </c>
      <c r="AJ313" s="61">
        <f>IF(OR(historie[[#This Row],[1500m]]*24*60*60&gt;b_10_m,historie[[#This Row],[1500m]]=""),0,ROUNDDOWN(a_10_m*(b_10_m-historie[[#This Row],[1500m]]*24*60*60)^c_10_m,0))</f>
        <v>0</v>
      </c>
      <c r="AK31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1812</v>
      </c>
      <c r="AL31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179</v>
      </c>
      <c r="AM313" s="61">
        <f>IF(OR(historie[[#This Row],[Dálka]]&lt;b_2_m,historie[[#This Row],[Dálka]]=""),0,ROUNDDOWN(a_2_m*(ROUND(historie[[#This Row],[Dálka]]*VLOOKUP(historie[[#This Row],[Veteran]],Veteran,3,FALSE),0)-b_2_m)^c_2_m,0))</f>
        <v>254</v>
      </c>
      <c r="AN313" s="61">
        <f>IF(OR(historie[[#This Row],[Koule]]&lt;b_3_m,historie[[#This Row],[Koule]]=""),0,ROUNDDOWN(a_3_m*(FLOOR(historie[[#This Row],[Koule]]*VLOOKUP(historie[[#This Row],[Veteran]],Veteran,4,FALSE),0.01)-b_3_m)^c_3_m,0))</f>
        <v>406</v>
      </c>
      <c r="AO313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31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59</v>
      </c>
      <c r="AQ31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13" s="61">
        <f>IF(OR(historie[[#This Row],[Disk]]&lt;b_7_m,historie[[#This Row],[Disk]]=""),0,ROUNDDOWN(a_7_m*(FLOOR(historie[[#This Row],[Disk]]*VLOOKUP(historie[[#This Row],[Veteran]],Veteran,8,FALSE),0.01)-b_7_m)^c_7_m,0))</f>
        <v>216</v>
      </c>
      <c r="AS313" s="61">
        <f>IF(OR(historie[[#This Row],[Tyčka]]&lt;b_8_m,historie[[#This Row],[Tyčka]]=""),0,ROUNDDOWN(a_8_m*(ROUND(historie[[#This Row],[Tyčka]]*VLOOKUP(historie[[#This Row],[Veteran]],Veteran,9,FALSE),0)-b_8_m)^c_8_m,0))</f>
        <v>54</v>
      </c>
      <c r="AT313" s="61">
        <f>IF(OR(historie[[#This Row],[Oštěp]]&lt;b_9_m,historie[[#This Row],[Oštěp]]=""),0,ROUNDDOWN(a_9_m*(FLOOR(historie[[#This Row],[Oštěp]]*VLOOKUP(historie[[#This Row],[Veteran]],Veteran,10,FALSE),0.01)-b_9_m)^c_9_m,0))</f>
        <v>327</v>
      </c>
      <c r="AU313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13" s="80">
        <f t="shared" si="4"/>
        <v>1812</v>
      </c>
      <c r="AW313" s="62">
        <f t="array" ref="AW313">MAX(IF(historie[[Jméno a příjmení]:[Jméno a příjmení]]=A313,historie[[100m_body_v]:[100m_body_v]]))
+MAX(IF(historie[[Jméno a příjmení]:[Jméno a příjmení]]=A313,historie[[dálka_body_v]:[dálka_body_v]]))
+MAX(IF(historie[[Jméno a příjmení]:[Jméno a příjmení]]=A313,historie[[koule_body_v]:[koule_body_v]]))
+MAX(IF(historie[[Jméno a příjmení]:[Jméno a příjmení]]=A313,historie[[výška_body_v]:[výška_body_v]]))
+MAX(IF(historie[[Jméno a příjmení]:[Jméno a příjmení]]=A313,historie[[400m_body_v]:[400m_body_v]]))
+MAX(IF(historie[[Jméno a příjmení]:[Jméno a příjmení]]=A313,historie[[překážky_body_v]:[překážky_body_v]]))
+MAX(IF(historie[[Jméno a příjmení]:[Jméno a příjmení]]=A313,historie[[disk_body_v]:[disk_body_v]]))
+MAX(IF(historie[[Jméno a příjmení]:[Jméno a příjmení]]=A313,historie[[tyčka_body_v]:[tyčka_body_v]]))
+MAX(IF(historie[[Jméno a příjmení]:[Jméno a příjmení]]=A313,historie[[oštěp_body_v]:[oštěp_body_v]]))
+MAX(IF(historie[[Jméno a příjmení]:[Jméno a příjmení]]=A313,historie[[1500m_body_v]:[1500m_body_v]]))</f>
        <v>1921</v>
      </c>
    </row>
    <row r="314" spans="1:49" x14ac:dyDescent="0.2">
      <c r="A314" s="56" t="s">
        <v>60</v>
      </c>
      <c r="B314" s="56">
        <v>1977</v>
      </c>
      <c r="C314" s="57">
        <v>14.31</v>
      </c>
      <c r="D314" s="58">
        <v>239</v>
      </c>
      <c r="E314" s="59">
        <v>457</v>
      </c>
      <c r="F314" s="58">
        <v>303</v>
      </c>
      <c r="G314" s="57">
        <v>8.41</v>
      </c>
      <c r="H314" s="58">
        <v>391</v>
      </c>
      <c r="I314" s="63">
        <v>135</v>
      </c>
      <c r="J314" s="58">
        <v>283</v>
      </c>
      <c r="K314" s="57"/>
      <c r="L314" s="58">
        <v>0</v>
      </c>
      <c r="M314" s="57"/>
      <c r="N314" s="58">
        <v>0</v>
      </c>
      <c r="O314" s="57"/>
      <c r="P314" s="58">
        <v>0</v>
      </c>
      <c r="Q314" s="63"/>
      <c r="R314" s="58">
        <v>0</v>
      </c>
      <c r="S314" s="57"/>
      <c r="T314" s="58">
        <v>0</v>
      </c>
      <c r="U314" s="60"/>
      <c r="V314" s="58">
        <v>0</v>
      </c>
      <c r="W314" s="58">
        <v>1216</v>
      </c>
      <c r="X314" s="83">
        <v>2008</v>
      </c>
      <c r="Y314" s="77">
        <f>IF(historie[[#This Row],[Ročník]]&lt;&gt;0,historie[[#This Row],[Rok]]-historie[[#This Row],[Ročník]],"")</f>
        <v>31</v>
      </c>
      <c r="Z314" s="80">
        <f>IF(AND(historie[[#This Row],[Ročník]]&lt;&gt;"",FLOOR(historie[[#This Row],[Rok]]-historie[[#This Row],[Ročník]],5)&gt;=35),FLOOR(historie[[#This Row],[Rok]]-historie[[#This Row],[Ročník]],5),0)</f>
        <v>0</v>
      </c>
      <c r="AA314" s="61">
        <f>IF(OR(historie[[#This Row],[100m]]&gt;b_1_m-k_1_m*měření,historie[[#This Row],[100m]]=""),0,ROUNDDOWN(a_1_m*(b_1_m-k_1_m*měření-historie[[#This Row],[100m]])^c_1_m,0))</f>
        <v>239</v>
      </c>
      <c r="AB314" s="61">
        <f>IF(OR(historie[[#This Row],[Dálka]]&lt;b_2_m,historie[[#This Row],[Dálka]]=""),0,ROUNDDOWN(a_2_m*(historie[[#This Row],[Dálka]]-b_2_m)^c_2_m,0))</f>
        <v>303</v>
      </c>
      <c r="AC314" s="61">
        <f>IF(OR(historie[[#This Row],[Koule]]&lt;b_3_m,historie[[#This Row],[Koule]]=""),0,ROUNDDOWN(a_3_m*(historie[[#This Row],[Koule]]-b_3_m)^c_3_m,0))</f>
        <v>391</v>
      </c>
      <c r="AD314" s="61">
        <f>IF(OR(historie[[#This Row],[Výška]]&lt;b_4_m,historie[[#This Row],[Výška]]=""),0,ROUNDDOWN(a_4_m*(historie[[#This Row],[Výška]]-b_4_m)^c_4_m,0))</f>
        <v>283</v>
      </c>
      <c r="AE314" s="61">
        <f>IF(OR(historie[[#This Row],[400m]]&gt;b_5_m-k_5_m*měření,historie[[#This Row],[400m]]=""),0,ROUNDDOWN(a_5_m*(b_5_m-k_5_m*měření-historie[[#This Row],[400m]])^c_5_m,0))</f>
        <v>0</v>
      </c>
      <c r="AF314" s="61">
        <f>IF(OR(historie[[#This Row],[Překážky]]&gt;b_6_m-k_6_m*měření,historie[[#This Row],[Překážky]]=""),0,ROUNDDOWN(a_6_m*(b_6_m-k_6_m*měření-historie[[#This Row],[Překážky]])^c_6_m,0))</f>
        <v>0</v>
      </c>
      <c r="AG314" s="61">
        <f>IF(OR(historie[[#This Row],[Disk]]&lt;b_7_m,historie[[#This Row],[Disk]]=""),0,ROUNDDOWN(a_7_m*(historie[[#This Row],[Disk]]-b_7_m)^c_7_m,0))</f>
        <v>0</v>
      </c>
      <c r="AH314" s="61">
        <f>IF(OR(historie[[#This Row],[Tyčka]]&lt;b_8_m,historie[[#This Row],[Tyčka]]=""),0,ROUNDDOWN(a_8_m*(historie[[#This Row],[Tyčka]]-b_8_m)^c_8_m,0))</f>
        <v>0</v>
      </c>
      <c r="AI314" s="61">
        <f>IF(OR(historie[[#This Row],[Oštěp]]&lt;b_9_m,historie[[#This Row],[Oštěp]]=""),0,ROUNDDOWN(a_9_m*(historie[[#This Row],[Oštěp]]-b_9_m)^c_9_m,0))</f>
        <v>0</v>
      </c>
      <c r="AJ314" s="61">
        <f>IF(OR(historie[[#This Row],[1500m]]*24*60*60&gt;b_10_m,historie[[#This Row],[1500m]]=""),0,ROUNDDOWN(a_10_m*(b_10_m-historie[[#This Row],[1500m]]*24*60*60)^c_10_m,0))</f>
        <v>0</v>
      </c>
      <c r="AK31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1216</v>
      </c>
      <c r="AL31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239</v>
      </c>
      <c r="AM314" s="61">
        <f>IF(OR(historie[[#This Row],[Dálka]]&lt;b_2_m,historie[[#This Row],[Dálka]]=""),0,ROUNDDOWN(a_2_m*(ROUND(historie[[#This Row],[Dálka]]*VLOOKUP(historie[[#This Row],[Veteran]],Veteran,3,FALSE),0)-b_2_m)^c_2_m,0))</f>
        <v>303</v>
      </c>
      <c r="AN314" s="61">
        <f>IF(OR(historie[[#This Row],[Koule]]&lt;b_3_m,historie[[#This Row],[Koule]]=""),0,ROUNDDOWN(a_3_m*(FLOOR(historie[[#This Row],[Koule]]*VLOOKUP(historie[[#This Row],[Veteran]],Veteran,4,FALSE),0.01)-b_3_m)^c_3_m,0))</f>
        <v>391</v>
      </c>
      <c r="AO314" s="6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31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1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14" s="61">
        <f>IF(OR(historie[[#This Row],[Disk]]&lt;b_7_m,historie[[#This Row],[Disk]]=""),0,ROUNDDOWN(a_7_m*(FLOOR(historie[[#This Row],[Disk]]*VLOOKUP(historie[[#This Row],[Veteran]],Veteran,8,FALSE),0.01)-b_7_m)^c_7_m,0))</f>
        <v>0</v>
      </c>
      <c r="AS314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14" s="6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314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14" s="80">
        <f t="shared" si="4"/>
        <v>1216</v>
      </c>
      <c r="AW314" s="62">
        <f t="array" ref="AW314">MAX(IF(historie[[Jméno a příjmení]:[Jméno a příjmení]]=A314,historie[[100m_body_v]:[100m_body_v]]))
+MAX(IF(historie[[Jméno a příjmení]:[Jméno a příjmení]]=A314,historie[[dálka_body_v]:[dálka_body_v]]))
+MAX(IF(historie[[Jméno a příjmení]:[Jméno a příjmení]]=A314,historie[[koule_body_v]:[koule_body_v]]))
+MAX(IF(historie[[Jméno a příjmení]:[Jméno a příjmení]]=A314,historie[[výška_body_v]:[výška_body_v]]))
+MAX(IF(historie[[Jméno a příjmení]:[Jméno a příjmení]]=A314,historie[[400m_body_v]:[400m_body_v]]))
+MAX(IF(historie[[Jméno a příjmení]:[Jméno a příjmení]]=A314,historie[[překážky_body_v]:[překážky_body_v]]))
+MAX(IF(historie[[Jméno a příjmení]:[Jméno a příjmení]]=A314,historie[[disk_body_v]:[disk_body_v]]))
+MAX(IF(historie[[Jméno a příjmení]:[Jméno a příjmení]]=A314,historie[[tyčka_body_v]:[tyčka_body_v]]))
+MAX(IF(historie[[Jméno a příjmení]:[Jméno a příjmení]]=A314,historie[[oštěp_body_v]:[oštěp_body_v]]))
+MAX(IF(historie[[Jméno a příjmení]:[Jméno a příjmení]]=A314,historie[[1500m_body_v]:[1500m_body_v]]))</f>
        <v>1921</v>
      </c>
    </row>
    <row r="315" spans="1:49" x14ac:dyDescent="0.2">
      <c r="A315" s="122" t="s">
        <v>209</v>
      </c>
      <c r="B315" s="122">
        <v>2001</v>
      </c>
      <c r="C315" s="118">
        <v>12.74</v>
      </c>
      <c r="D315" s="119">
        <v>471</v>
      </c>
      <c r="E315" s="115">
        <v>479</v>
      </c>
      <c r="F315" s="119">
        <v>343</v>
      </c>
      <c r="G315" s="118">
        <v>7.62</v>
      </c>
      <c r="H315" s="119">
        <v>344</v>
      </c>
      <c r="I315" s="115">
        <v>140</v>
      </c>
      <c r="J315" s="119">
        <v>317</v>
      </c>
      <c r="K315" s="118">
        <v>64.540000000000006</v>
      </c>
      <c r="L315" s="119">
        <v>268</v>
      </c>
      <c r="M315" s="118">
        <v>23.36</v>
      </c>
      <c r="N315" s="119">
        <v>121</v>
      </c>
      <c r="O315" s="118">
        <v>18.149999999999999</v>
      </c>
      <c r="P315" s="119">
        <v>238</v>
      </c>
      <c r="Q315" s="115">
        <v>240</v>
      </c>
      <c r="R315" s="119">
        <v>220</v>
      </c>
      <c r="S315" s="118">
        <v>34.549999999999997</v>
      </c>
      <c r="T315" s="119">
        <v>364</v>
      </c>
      <c r="U315" s="120">
        <v>4.1006944444444441E-3</v>
      </c>
      <c r="V315" s="119">
        <v>288</v>
      </c>
      <c r="W315" s="119">
        <v>2974</v>
      </c>
      <c r="X315" s="83">
        <v>2020</v>
      </c>
      <c r="Y315" s="80">
        <f>IF(historie[[#This Row],[Ročník]]&lt;&gt;0,historie[[#This Row],[Rok]]-historie[[#This Row],[Ročník]],"")</f>
        <v>19</v>
      </c>
      <c r="Z315" s="80">
        <f>IF(AND(historie[[#This Row],[Ročník]]&lt;&gt;"",FLOOR(historie[[#This Row],[Rok]]-historie[[#This Row],[Ročník]],5)&gt;=35),FLOOR(historie[[#This Row],[Rok]]-historie[[#This Row],[Ročník]],5),0)</f>
        <v>0</v>
      </c>
      <c r="AA315" s="121">
        <f>IF(OR(historie[[#This Row],[100m]]&gt;b_1_m-k_1_m*měření,historie[[#This Row],[100m]]=""),0,ROUNDDOWN(a_1_m*(b_1_m-k_1_m*měření-historie[[#This Row],[100m]])^c_1_m,0))</f>
        <v>471</v>
      </c>
      <c r="AB315" s="121">
        <f>IF(OR(historie[[#This Row],[Dálka]]&lt;b_2_m,historie[[#This Row],[Dálka]]=""),0,ROUNDDOWN(a_2_m*(historie[[#This Row],[Dálka]]-b_2_m)^c_2_m,0))</f>
        <v>343</v>
      </c>
      <c r="AC315" s="121">
        <f>IF(OR(historie[[#This Row],[Koule]]&lt;b_3_m,historie[[#This Row],[Koule]]=""),0,ROUNDDOWN(a_3_m*(historie[[#This Row],[Koule]]-b_3_m)^c_3_m,0))</f>
        <v>344</v>
      </c>
      <c r="AD315" s="121">
        <f>IF(OR(historie[[#This Row],[Výška]]&lt;b_4_m,historie[[#This Row],[Výška]]=""),0,ROUNDDOWN(a_4_m*(historie[[#This Row],[Výška]]-b_4_m)^c_4_m,0))</f>
        <v>317</v>
      </c>
      <c r="AE315" s="121">
        <f>IF(OR(historie[[#This Row],[400m]]&gt;b_5_m-k_5_m*měření,historie[[#This Row],[400m]]=""),0,ROUNDDOWN(a_5_m*(b_5_m-k_5_m*měření-historie[[#This Row],[400m]])^c_5_m,0))</f>
        <v>268</v>
      </c>
      <c r="AF315" s="121">
        <f>IF(OR(historie[[#This Row],[Překážky]]&gt;b_6_m-k_6_m*měření,historie[[#This Row],[Překážky]]=""),0,ROUNDDOWN(a_6_m*(b_6_m-k_6_m*měření-historie[[#This Row],[Překážky]])^c_6_m,0))</f>
        <v>121</v>
      </c>
      <c r="AG315" s="121">
        <f>IF(OR(historie[[#This Row],[Disk]]&lt;b_7_m,historie[[#This Row],[Disk]]=""),0,ROUNDDOWN(a_7_m*(historie[[#This Row],[Disk]]-b_7_m)^c_7_m,0))</f>
        <v>238</v>
      </c>
      <c r="AH315" s="121">
        <f>IF(OR(historie[[#This Row],[Tyčka]]&lt;b_8_m,historie[[#This Row],[Tyčka]]=""),0,ROUNDDOWN(a_8_m*(historie[[#This Row],[Tyčka]]-b_8_m)^c_8_m,0))</f>
        <v>220</v>
      </c>
      <c r="AI315" s="121">
        <f>IF(OR(historie[[#This Row],[Oštěp]]&lt;b_9_m,historie[[#This Row],[Oštěp]]=""),0,ROUNDDOWN(a_9_m*(historie[[#This Row],[Oštěp]]-b_9_m)^c_9_m,0))</f>
        <v>364</v>
      </c>
      <c r="AJ315" s="121">
        <f>IF(OR(historie[[#This Row],[1500m]]*24*60*60&gt;b_10_m,historie[[#This Row],[1500m]]=""),0,ROUNDDOWN(a_10_m*(b_10_m-historie[[#This Row],[1500m]]*24*60*60)^c_10_m,0))</f>
        <v>288</v>
      </c>
      <c r="AK31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2974</v>
      </c>
      <c r="AL315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471</v>
      </c>
      <c r="AM315" s="121">
        <f>IF(OR(historie[[#This Row],[Dálka]]&lt;b_2_m,historie[[#This Row],[Dálka]]=""),0,ROUNDDOWN(a_2_m*(ROUND(historie[[#This Row],[Dálka]]*VLOOKUP(historie[[#This Row],[Veteran]],Veteran,3,FALSE),0)-b_2_m)^c_2_m,0))</f>
        <v>343</v>
      </c>
      <c r="AN315" s="121">
        <f>IF(OR(historie[[#This Row],[Koule]]&lt;b_3_m,historie[[#This Row],[Koule]]=""),0,ROUNDDOWN(a_3_m*(FLOOR(historie[[#This Row],[Koule]]*VLOOKUP(historie[[#This Row],[Veteran]],Veteran,4,FALSE),0.01)-b_3_m)^c_3_m,0))</f>
        <v>344</v>
      </c>
      <c r="AO315" s="12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315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268</v>
      </c>
      <c r="AQ315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121</v>
      </c>
      <c r="AR315" s="121">
        <f>IF(OR(historie[[#This Row],[Disk]]&lt;b_7_m,historie[[#This Row],[Disk]]=""),0,ROUNDDOWN(a_7_m*(FLOOR(historie[[#This Row],[Disk]]*VLOOKUP(historie[[#This Row],[Veteran]],Veteran,8,FALSE),0.01)-b_7_m)^c_7_m,0))</f>
        <v>238</v>
      </c>
      <c r="AS315" s="121">
        <f>IF(OR(historie[[#This Row],[Tyčka]]&lt;b_8_m,historie[[#This Row],[Tyčka]]=""),0,ROUNDDOWN(a_8_m*(ROUND(historie[[#This Row],[Tyčka]]*VLOOKUP(historie[[#This Row],[Veteran]],Veteran,9,FALSE),0)-b_8_m)^c_8_m,0))</f>
        <v>220</v>
      </c>
      <c r="AT315" s="121">
        <f>IF(OR(historie[[#This Row],[Oštěp]]&lt;b_9_m,historie[[#This Row],[Oštěp]]=""),0,ROUNDDOWN(a_9_m*(FLOOR(historie[[#This Row],[Oštěp]]*VLOOKUP(historie[[#This Row],[Veteran]],Veteran,10,FALSE),0.01)-b_9_m)^c_9_m,0))</f>
        <v>364</v>
      </c>
      <c r="AU315" s="121">
        <f>IF(OR(historie[[#This Row],[1500m]]*24*60*60&gt;b_10_m,historie[[#This Row],[1500m]]=""),0,ROUNDDOWN(a_10_m*(b_10_m-historie[[#This Row],[1500m]]*VLOOKUP(historie[[#This Row],[Veteran]],Veteran,11,FALSE)*24*60*60)^c_10_m,0))</f>
        <v>288</v>
      </c>
      <c r="AV315" s="80">
        <f t="shared" si="4"/>
        <v>2974</v>
      </c>
      <c r="AW315" s="121" cm="1">
        <f t="array" ref="AW315">MAX(IF(historie[[Jméno a příjmení]:[Jméno a příjmení]]=A315,historie[[100m_body_v]:[100m_body_v]]))
+MAX(IF(historie[[Jméno a příjmení]:[Jméno a příjmení]]=A315,historie[[dálka_body_v]:[dálka_body_v]]))
+MAX(IF(historie[[Jméno a příjmení]:[Jméno a příjmení]]=A315,historie[[koule_body_v]:[koule_body_v]]))
+MAX(IF(historie[[Jméno a příjmení]:[Jméno a příjmení]]=A315,historie[[výška_body_v]:[výška_body_v]]))
+MAX(IF(historie[[Jméno a příjmení]:[Jméno a příjmení]]=A315,historie[[400m_body_v]:[400m_body_v]]))
+MAX(IF(historie[[Jméno a příjmení]:[Jméno a příjmení]]=A315,historie[[překážky_body_v]:[překážky_body_v]]))
+MAX(IF(historie[[Jméno a příjmení]:[Jméno a příjmení]]=A315,historie[[disk_body_v]:[disk_body_v]]))
+MAX(IF(historie[[Jméno a příjmení]:[Jméno a příjmení]]=A315,historie[[tyčka_body_v]:[tyčka_body_v]]))
+MAX(IF(historie[[Jméno a příjmení]:[Jméno a příjmení]]=A315,historie[[oštěp_body_v]:[oštěp_body_v]]))
+MAX(IF(historie[[Jméno a příjmení]:[Jméno a příjmení]]=A315,historie[[1500m_body_v]:[1500m_body_v]]))</f>
        <v>3209</v>
      </c>
    </row>
    <row r="316" spans="1:49" x14ac:dyDescent="0.2">
      <c r="A316" s="122" t="s">
        <v>209</v>
      </c>
      <c r="B316" s="122">
        <v>2001</v>
      </c>
      <c r="C316" s="118">
        <v>12.66</v>
      </c>
      <c r="D316" s="119">
        <v>485</v>
      </c>
      <c r="E316" s="115">
        <v>484</v>
      </c>
      <c r="F316" s="119">
        <v>352</v>
      </c>
      <c r="G316" s="118">
        <v>7.2</v>
      </c>
      <c r="H316" s="119">
        <v>319</v>
      </c>
      <c r="I316" s="115">
        <v>140</v>
      </c>
      <c r="J316" s="119">
        <v>317</v>
      </c>
      <c r="K316" s="118">
        <v>60.1</v>
      </c>
      <c r="L316" s="119">
        <v>405</v>
      </c>
      <c r="M316" s="118">
        <v>24.1</v>
      </c>
      <c r="N316" s="119">
        <v>88</v>
      </c>
      <c r="O316" s="118">
        <v>18.34</v>
      </c>
      <c r="P316" s="119">
        <v>241</v>
      </c>
      <c r="Q316" s="115">
        <v>200</v>
      </c>
      <c r="R316" s="119">
        <v>140</v>
      </c>
      <c r="S316" s="118">
        <v>30.58</v>
      </c>
      <c r="T316" s="119">
        <v>307</v>
      </c>
      <c r="U316" s="120">
        <v>4.0019675925925926E-3</v>
      </c>
      <c r="V316" s="119">
        <v>325</v>
      </c>
      <c r="W316" s="119">
        <v>2979</v>
      </c>
      <c r="X316" s="83">
        <v>2019</v>
      </c>
      <c r="Y316" s="80">
        <f>IF(historie[[#This Row],[Ročník]]&lt;&gt;0,historie[[#This Row],[Rok]]-historie[[#This Row],[Ročník]],"")</f>
        <v>18</v>
      </c>
      <c r="Z316" s="80">
        <f>IF(AND(historie[[#This Row],[Ročník]]&lt;&gt;"",FLOOR(historie[[#This Row],[Rok]]-historie[[#This Row],[Ročník]],5)&gt;=35),FLOOR(historie[[#This Row],[Rok]]-historie[[#This Row],[Ročník]],5),0)</f>
        <v>0</v>
      </c>
      <c r="AA316" s="121">
        <f>IF(OR(historie[[#This Row],[100m]]&gt;b_1_m-k_1_m*měření,historie[[#This Row],[100m]]=""),0,ROUNDDOWN(a_1_m*(b_1_m-k_1_m*měření-historie[[#This Row],[100m]])^c_1_m,0))</f>
        <v>485</v>
      </c>
      <c r="AB316" s="121">
        <f>IF(OR(historie[[#This Row],[Dálka]]&lt;b_2_m,historie[[#This Row],[Dálka]]=""),0,ROUNDDOWN(a_2_m*(historie[[#This Row],[Dálka]]-b_2_m)^c_2_m,0))</f>
        <v>352</v>
      </c>
      <c r="AC316" s="121">
        <f>IF(OR(historie[[#This Row],[Koule]]&lt;b_3_m,historie[[#This Row],[Koule]]=""),0,ROUNDDOWN(a_3_m*(historie[[#This Row],[Koule]]-b_3_m)^c_3_m,0))</f>
        <v>319</v>
      </c>
      <c r="AD316" s="121">
        <f>IF(OR(historie[[#This Row],[Výška]]&lt;b_4_m,historie[[#This Row],[Výška]]=""),0,ROUNDDOWN(a_4_m*(historie[[#This Row],[Výška]]-b_4_m)^c_4_m,0))</f>
        <v>317</v>
      </c>
      <c r="AE316" s="121">
        <f>IF(OR(historie[[#This Row],[400m]]&gt;b_5_m-k_5_m*měření,historie[[#This Row],[400m]]=""),0,ROUNDDOWN(a_5_m*(b_5_m-k_5_m*měření-historie[[#This Row],[400m]])^c_5_m,0))</f>
        <v>405</v>
      </c>
      <c r="AF316" s="121">
        <f>IF(OR(historie[[#This Row],[Překážky]]&gt;b_6_m-k_6_m*měření,historie[[#This Row],[Překážky]]=""),0,ROUNDDOWN(a_6_m*(b_6_m-k_6_m*měření-historie[[#This Row],[Překážky]])^c_6_m,0))</f>
        <v>88</v>
      </c>
      <c r="AG316" s="121">
        <f>IF(OR(historie[[#This Row],[Disk]]&lt;b_7_m,historie[[#This Row],[Disk]]=""),0,ROUNDDOWN(a_7_m*(historie[[#This Row],[Disk]]-b_7_m)^c_7_m,0))</f>
        <v>241</v>
      </c>
      <c r="AH316" s="121">
        <f>IF(OR(historie[[#This Row],[Tyčka]]&lt;b_8_m,historie[[#This Row],[Tyčka]]=""),0,ROUNDDOWN(a_8_m*(historie[[#This Row],[Tyčka]]-b_8_m)^c_8_m,0))</f>
        <v>140</v>
      </c>
      <c r="AI316" s="121">
        <f>IF(OR(historie[[#This Row],[Oštěp]]&lt;b_9_m,historie[[#This Row],[Oštěp]]=""),0,ROUNDDOWN(a_9_m*(historie[[#This Row],[Oštěp]]-b_9_m)^c_9_m,0))</f>
        <v>307</v>
      </c>
      <c r="AJ316" s="121">
        <f>IF(OR(historie[[#This Row],[1500m]]*24*60*60&gt;b_10_m,historie[[#This Row],[1500m]]=""),0,ROUNDDOWN(a_10_m*(b_10_m-historie[[#This Row],[1500m]]*24*60*60)^c_10_m,0))</f>
        <v>325</v>
      </c>
      <c r="AK31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2979</v>
      </c>
      <c r="AL316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485</v>
      </c>
      <c r="AM316" s="121">
        <f>IF(OR(historie[[#This Row],[Dálka]]&lt;b_2_m,historie[[#This Row],[Dálka]]=""),0,ROUNDDOWN(a_2_m*(ROUND(historie[[#This Row],[Dálka]]*VLOOKUP(historie[[#This Row],[Veteran]],Veteran,3,FALSE),0)-b_2_m)^c_2_m,0))</f>
        <v>352</v>
      </c>
      <c r="AN316" s="121">
        <f>IF(OR(historie[[#This Row],[Koule]]&lt;b_3_m,historie[[#This Row],[Koule]]=""),0,ROUNDDOWN(a_3_m*(FLOOR(historie[[#This Row],[Koule]]*VLOOKUP(historie[[#This Row],[Veteran]],Veteran,4,FALSE),0.01)-b_3_m)^c_3_m,0))</f>
        <v>319</v>
      </c>
      <c r="AO316" s="12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316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405</v>
      </c>
      <c r="AQ316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88</v>
      </c>
      <c r="AR316" s="121">
        <f>IF(OR(historie[[#This Row],[Disk]]&lt;b_7_m,historie[[#This Row],[Disk]]=""),0,ROUNDDOWN(a_7_m*(FLOOR(historie[[#This Row],[Disk]]*VLOOKUP(historie[[#This Row],[Veteran]],Veteran,8,FALSE),0.01)-b_7_m)^c_7_m,0))</f>
        <v>241</v>
      </c>
      <c r="AS316" s="121">
        <f>IF(OR(historie[[#This Row],[Tyčka]]&lt;b_8_m,historie[[#This Row],[Tyčka]]=""),0,ROUNDDOWN(a_8_m*(ROUND(historie[[#This Row],[Tyčka]]*VLOOKUP(historie[[#This Row],[Veteran]],Veteran,9,FALSE),0)-b_8_m)^c_8_m,0))</f>
        <v>140</v>
      </c>
      <c r="AT316" s="121">
        <f>IF(OR(historie[[#This Row],[Oštěp]]&lt;b_9_m,historie[[#This Row],[Oštěp]]=""),0,ROUNDDOWN(a_9_m*(FLOOR(historie[[#This Row],[Oštěp]]*VLOOKUP(historie[[#This Row],[Veteran]],Veteran,10,FALSE),0.01)-b_9_m)^c_9_m,0))</f>
        <v>307</v>
      </c>
      <c r="AU316" s="121">
        <f>IF(OR(historie[[#This Row],[1500m]]*24*60*60&gt;b_10_m,historie[[#This Row],[1500m]]=""),0,ROUNDDOWN(a_10_m*(b_10_m-historie[[#This Row],[1500m]]*VLOOKUP(historie[[#This Row],[Veteran]],Veteran,11,FALSE)*24*60*60)^c_10_m,0))</f>
        <v>325</v>
      </c>
      <c r="AV316" s="80">
        <f t="shared" si="4"/>
        <v>2979</v>
      </c>
      <c r="AW316" s="121">
        <f t="array" ref="AW316">MAX(IF(historie[[Jméno a příjmení]:[Jméno a příjmení]]=A316,historie[[100m_body_v]:[100m_body_v]]))
+MAX(IF(historie[[Jméno a příjmení]:[Jméno a příjmení]]=A316,historie[[dálka_body_v]:[dálka_body_v]]))
+MAX(IF(historie[[Jméno a příjmení]:[Jméno a příjmení]]=A316,historie[[koule_body_v]:[koule_body_v]]))
+MAX(IF(historie[[Jméno a příjmení]:[Jméno a příjmení]]=A316,historie[[výška_body_v]:[výška_body_v]]))
+MAX(IF(historie[[Jméno a příjmení]:[Jméno a příjmení]]=A316,historie[[400m_body_v]:[400m_body_v]]))
+MAX(IF(historie[[Jméno a příjmení]:[Jméno a příjmení]]=A316,historie[[překážky_body_v]:[překážky_body_v]]))
+MAX(IF(historie[[Jméno a příjmení]:[Jméno a příjmení]]=A316,historie[[disk_body_v]:[disk_body_v]]))
+MAX(IF(historie[[Jméno a příjmení]:[Jméno a příjmení]]=A316,historie[[tyčka_body_v]:[tyčka_body_v]]))
+MAX(IF(historie[[Jméno a příjmení]:[Jméno a příjmení]]=A316,historie[[oštěp_body_v]:[oštěp_body_v]]))
+MAX(IF(historie[[Jméno a příjmení]:[Jméno a příjmení]]=A316,historie[[1500m_body_v]:[1500m_body_v]]))</f>
        <v>3209</v>
      </c>
    </row>
    <row r="317" spans="1:49" x14ac:dyDescent="0.2">
      <c r="A317" s="122" t="s">
        <v>209</v>
      </c>
      <c r="B317" s="122">
        <v>2001</v>
      </c>
      <c r="C317" s="118">
        <v>13.23</v>
      </c>
      <c r="D317" s="119">
        <v>391</v>
      </c>
      <c r="E317" s="115">
        <v>480</v>
      </c>
      <c r="F317" s="119">
        <v>345</v>
      </c>
      <c r="G317" s="118">
        <v>6.5</v>
      </c>
      <c r="H317" s="119">
        <v>278</v>
      </c>
      <c r="I317" s="115">
        <v>145</v>
      </c>
      <c r="J317" s="119">
        <v>352</v>
      </c>
      <c r="K317" s="118">
        <v>74.45</v>
      </c>
      <c r="L317" s="119">
        <v>57</v>
      </c>
      <c r="M317" s="118"/>
      <c r="N317" s="119">
        <v>0</v>
      </c>
      <c r="O317" s="118">
        <v>15.92</v>
      </c>
      <c r="P317" s="119">
        <v>197</v>
      </c>
      <c r="Q317" s="115">
        <v>120</v>
      </c>
      <c r="R317" s="119">
        <v>15</v>
      </c>
      <c r="S317" s="118">
        <v>31.7</v>
      </c>
      <c r="T317" s="119">
        <v>323</v>
      </c>
      <c r="U317" s="120">
        <v>4.2252314814814817E-3</v>
      </c>
      <c r="V317" s="119">
        <v>244</v>
      </c>
      <c r="W317" s="119">
        <v>2202</v>
      </c>
      <c r="X317" s="83">
        <v>2018</v>
      </c>
      <c r="Y317" s="80">
        <f>IF(historie[[#This Row],[Ročník]]&lt;&gt;0,historie[[#This Row],[Rok]]-historie[[#This Row],[Ročník]],"")</f>
        <v>17</v>
      </c>
      <c r="Z317" s="80">
        <f>IF(AND(historie[[#This Row],[Ročník]]&lt;&gt;"",FLOOR(historie[[#This Row],[Rok]]-historie[[#This Row],[Ročník]],5)&gt;=35),FLOOR(historie[[#This Row],[Rok]]-historie[[#This Row],[Ročník]],5),0)</f>
        <v>0</v>
      </c>
      <c r="AA317" s="121">
        <f>IF(OR(historie[[#This Row],[100m]]&gt;b_1_m-k_1_m*měření,historie[[#This Row],[100m]]=""),0,ROUNDDOWN(a_1_m*(b_1_m-k_1_m*měření-historie[[#This Row],[100m]])^c_1_m,0))</f>
        <v>391</v>
      </c>
      <c r="AB317" s="121">
        <f>IF(OR(historie[[#This Row],[Dálka]]&lt;b_2_m,historie[[#This Row],[Dálka]]=""),0,ROUNDDOWN(a_2_m*(historie[[#This Row],[Dálka]]-b_2_m)^c_2_m,0))</f>
        <v>345</v>
      </c>
      <c r="AC317" s="121">
        <f>IF(OR(historie[[#This Row],[Koule]]&lt;b_3_m,historie[[#This Row],[Koule]]=""),0,ROUNDDOWN(a_3_m*(historie[[#This Row],[Koule]]-b_3_m)^c_3_m,0))</f>
        <v>278</v>
      </c>
      <c r="AD317" s="121">
        <f>IF(OR(historie[[#This Row],[Výška]]&lt;b_4_m,historie[[#This Row],[Výška]]=""),0,ROUNDDOWN(a_4_m*(historie[[#This Row],[Výška]]-b_4_m)^c_4_m,0))</f>
        <v>352</v>
      </c>
      <c r="AE317" s="121">
        <f>IF(OR(historie[[#This Row],[400m]]&gt;b_5_m-k_5_m*měření,historie[[#This Row],[400m]]=""),0,ROUNDDOWN(a_5_m*(b_5_m-k_5_m*měření-historie[[#This Row],[400m]])^c_5_m,0))</f>
        <v>57</v>
      </c>
      <c r="AF317" s="121">
        <f>IF(OR(historie[[#This Row],[Překážky]]&gt;b_6_m-k_6_m*měření,historie[[#This Row],[Překážky]]=""),0,ROUNDDOWN(a_6_m*(b_6_m-k_6_m*měření-historie[[#This Row],[Překážky]])^c_6_m,0))</f>
        <v>0</v>
      </c>
      <c r="AG317" s="121">
        <f>IF(OR(historie[[#This Row],[Disk]]&lt;b_7_m,historie[[#This Row],[Disk]]=""),0,ROUNDDOWN(a_7_m*(historie[[#This Row],[Disk]]-b_7_m)^c_7_m,0))</f>
        <v>197</v>
      </c>
      <c r="AH317" s="121">
        <f>IF(OR(historie[[#This Row],[Tyčka]]&lt;b_8_m,historie[[#This Row],[Tyčka]]=""),0,ROUNDDOWN(a_8_m*(historie[[#This Row],[Tyčka]]-b_8_m)^c_8_m,0))</f>
        <v>15</v>
      </c>
      <c r="AI317" s="121">
        <f>IF(OR(historie[[#This Row],[Oštěp]]&lt;b_9_m,historie[[#This Row],[Oštěp]]=""),0,ROUNDDOWN(a_9_m*(historie[[#This Row],[Oštěp]]-b_9_m)^c_9_m,0))</f>
        <v>323</v>
      </c>
      <c r="AJ317" s="121">
        <f>IF(OR(historie[[#This Row],[1500m]]*24*60*60&gt;b_10_m,historie[[#This Row],[1500m]]=""),0,ROUNDDOWN(a_10_m*(b_10_m-historie[[#This Row],[1500m]]*24*60*60)^c_10_m,0))</f>
        <v>244</v>
      </c>
      <c r="AK31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2202</v>
      </c>
      <c r="AL317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391</v>
      </c>
      <c r="AM317" s="121">
        <f>IF(OR(historie[[#This Row],[Dálka]]&lt;b_2_m,historie[[#This Row],[Dálka]]=""),0,ROUNDDOWN(a_2_m*(ROUND(historie[[#This Row],[Dálka]]*VLOOKUP(historie[[#This Row],[Veteran]],Veteran,3,FALSE),0)-b_2_m)^c_2_m,0))</f>
        <v>345</v>
      </c>
      <c r="AN317" s="121">
        <f>IF(OR(historie[[#This Row],[Koule]]&lt;b_3_m,historie[[#This Row],[Koule]]=""),0,ROUNDDOWN(a_3_m*(FLOOR(historie[[#This Row],[Koule]]*VLOOKUP(historie[[#This Row],[Veteran]],Veteran,4,FALSE),0.01)-b_3_m)^c_3_m,0))</f>
        <v>278</v>
      </c>
      <c r="AO317" s="12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317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57</v>
      </c>
      <c r="AQ317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17" s="121">
        <f>IF(OR(historie[[#This Row],[Disk]]&lt;b_7_m,historie[[#This Row],[Disk]]=""),0,ROUNDDOWN(a_7_m*(FLOOR(historie[[#This Row],[Disk]]*VLOOKUP(historie[[#This Row],[Veteran]],Veteran,8,FALSE),0.01)-b_7_m)^c_7_m,0))</f>
        <v>197</v>
      </c>
      <c r="AS317" s="121">
        <f>IF(OR(historie[[#This Row],[Tyčka]]&lt;b_8_m,historie[[#This Row],[Tyčka]]=""),0,ROUNDDOWN(a_8_m*(ROUND(historie[[#This Row],[Tyčka]]*VLOOKUP(historie[[#This Row],[Veteran]],Veteran,9,FALSE),0)-b_8_m)^c_8_m,0))</f>
        <v>15</v>
      </c>
      <c r="AT317" s="121">
        <f>IF(OR(historie[[#This Row],[Oštěp]]&lt;b_9_m,historie[[#This Row],[Oštěp]]=""),0,ROUNDDOWN(a_9_m*(FLOOR(historie[[#This Row],[Oštěp]]*VLOOKUP(historie[[#This Row],[Veteran]],Veteran,10,FALSE),0.01)-b_9_m)^c_9_m,0))</f>
        <v>323</v>
      </c>
      <c r="AU317" s="121">
        <f>IF(OR(historie[[#This Row],[1500m]]*24*60*60&gt;b_10_m,historie[[#This Row],[1500m]]=""),0,ROUNDDOWN(a_10_m*(b_10_m-historie[[#This Row],[1500m]]*VLOOKUP(historie[[#This Row],[Veteran]],Veteran,11,FALSE)*24*60*60)^c_10_m,0))</f>
        <v>244</v>
      </c>
      <c r="AV317" s="80">
        <f t="shared" si="4"/>
        <v>2202</v>
      </c>
      <c r="AW317" s="121">
        <f t="array" ref="AW317">MAX(IF(historie[[Jméno a příjmení]:[Jméno a příjmení]]=A317,historie[[100m_body_v]:[100m_body_v]]))
+MAX(IF(historie[[Jméno a příjmení]:[Jméno a příjmení]]=A317,historie[[dálka_body_v]:[dálka_body_v]]))
+MAX(IF(historie[[Jméno a příjmení]:[Jméno a příjmení]]=A317,historie[[koule_body_v]:[koule_body_v]]))
+MAX(IF(historie[[Jméno a příjmení]:[Jméno a příjmení]]=A317,historie[[výška_body_v]:[výška_body_v]]))
+MAX(IF(historie[[Jméno a příjmení]:[Jméno a příjmení]]=A317,historie[[400m_body_v]:[400m_body_v]]))
+MAX(IF(historie[[Jméno a příjmení]:[Jméno a příjmení]]=A317,historie[[překážky_body_v]:[překážky_body_v]]))
+MAX(IF(historie[[Jméno a příjmení]:[Jméno a příjmení]]=A317,historie[[disk_body_v]:[disk_body_v]]))
+MAX(IF(historie[[Jméno a příjmení]:[Jméno a příjmení]]=A317,historie[[tyčka_body_v]:[tyčka_body_v]]))
+MAX(IF(historie[[Jméno a příjmení]:[Jméno a příjmení]]=A317,historie[[oštěp_body_v]:[oštěp_body_v]]))
+MAX(IF(historie[[Jméno a příjmení]:[Jméno a příjmení]]=A317,historie[[1500m_body_v]:[1500m_body_v]]))</f>
        <v>3209</v>
      </c>
    </row>
    <row r="318" spans="1:49" x14ac:dyDescent="0.2">
      <c r="A318" s="122" t="s">
        <v>218</v>
      </c>
      <c r="B318" s="122">
        <v>1996</v>
      </c>
      <c r="C318" s="118">
        <v>13.62</v>
      </c>
      <c r="D318" s="119">
        <v>332</v>
      </c>
      <c r="E318" s="115">
        <v>455</v>
      </c>
      <c r="F318" s="119">
        <v>299</v>
      </c>
      <c r="G318" s="118">
        <v>9.2200000000000006</v>
      </c>
      <c r="H318" s="119">
        <v>439</v>
      </c>
      <c r="I318" s="115">
        <v>145</v>
      </c>
      <c r="J318" s="119">
        <v>352</v>
      </c>
      <c r="K318" s="118">
        <v>77.28</v>
      </c>
      <c r="L318" s="119">
        <v>24</v>
      </c>
      <c r="M318" s="118"/>
      <c r="N318" s="119">
        <v>0</v>
      </c>
      <c r="O318" s="118">
        <v>19.59</v>
      </c>
      <c r="P318" s="119">
        <v>264</v>
      </c>
      <c r="Q318" s="115"/>
      <c r="R318" s="119">
        <v>0</v>
      </c>
      <c r="S318" s="118">
        <v>26.86</v>
      </c>
      <c r="T318" s="119">
        <v>255</v>
      </c>
      <c r="U318" s="120">
        <v>4.862962962962963E-3</v>
      </c>
      <c r="V318" s="119">
        <v>73</v>
      </c>
      <c r="W318" s="119">
        <v>2038</v>
      </c>
      <c r="X318" s="83">
        <v>2020</v>
      </c>
      <c r="Y318" s="80">
        <f>IF(historie[[#This Row],[Ročník]]&lt;&gt;0,historie[[#This Row],[Rok]]-historie[[#This Row],[Ročník]],"")</f>
        <v>24</v>
      </c>
      <c r="Z318" s="80">
        <f>IF(AND(historie[[#This Row],[Ročník]]&lt;&gt;"",FLOOR(historie[[#This Row],[Rok]]-historie[[#This Row],[Ročník]],5)&gt;=35),FLOOR(historie[[#This Row],[Rok]]-historie[[#This Row],[Ročník]],5),0)</f>
        <v>0</v>
      </c>
      <c r="AA318" s="121">
        <f>IF(OR(historie[[#This Row],[100m]]&gt;b_1_m-k_1_m*měření,historie[[#This Row],[100m]]=""),0,ROUNDDOWN(a_1_m*(b_1_m-k_1_m*měření-historie[[#This Row],[100m]])^c_1_m,0))</f>
        <v>332</v>
      </c>
      <c r="AB318" s="121">
        <f>IF(OR(historie[[#This Row],[Dálka]]&lt;b_2_m,historie[[#This Row],[Dálka]]=""),0,ROUNDDOWN(a_2_m*(historie[[#This Row],[Dálka]]-b_2_m)^c_2_m,0))</f>
        <v>299</v>
      </c>
      <c r="AC318" s="121">
        <f>IF(OR(historie[[#This Row],[Koule]]&lt;b_3_m,historie[[#This Row],[Koule]]=""),0,ROUNDDOWN(a_3_m*(historie[[#This Row],[Koule]]-b_3_m)^c_3_m,0))</f>
        <v>439</v>
      </c>
      <c r="AD318" s="121">
        <f>IF(OR(historie[[#This Row],[Výška]]&lt;b_4_m,historie[[#This Row],[Výška]]=""),0,ROUNDDOWN(a_4_m*(historie[[#This Row],[Výška]]-b_4_m)^c_4_m,0))</f>
        <v>352</v>
      </c>
      <c r="AE318" s="121">
        <f>IF(OR(historie[[#This Row],[400m]]&gt;b_5_m-k_5_m*měření,historie[[#This Row],[400m]]=""),0,ROUNDDOWN(a_5_m*(b_5_m-k_5_m*měření-historie[[#This Row],[400m]])^c_5_m,0))</f>
        <v>24</v>
      </c>
      <c r="AF318" s="121">
        <f>IF(OR(historie[[#This Row],[Překážky]]&gt;b_6_m-k_6_m*měření,historie[[#This Row],[Překážky]]=""),0,ROUNDDOWN(a_6_m*(b_6_m-k_6_m*měření-historie[[#This Row],[Překážky]])^c_6_m,0))</f>
        <v>0</v>
      </c>
      <c r="AG318" s="121">
        <f>IF(OR(historie[[#This Row],[Disk]]&lt;b_7_m,historie[[#This Row],[Disk]]=""),0,ROUNDDOWN(a_7_m*(historie[[#This Row],[Disk]]-b_7_m)^c_7_m,0))</f>
        <v>264</v>
      </c>
      <c r="AH318" s="121">
        <f>IF(OR(historie[[#This Row],[Tyčka]]&lt;b_8_m,historie[[#This Row],[Tyčka]]=""),0,ROUNDDOWN(a_8_m*(historie[[#This Row],[Tyčka]]-b_8_m)^c_8_m,0))</f>
        <v>0</v>
      </c>
      <c r="AI318" s="121">
        <f>IF(OR(historie[[#This Row],[Oštěp]]&lt;b_9_m,historie[[#This Row],[Oštěp]]=""),0,ROUNDDOWN(a_9_m*(historie[[#This Row],[Oštěp]]-b_9_m)^c_9_m,0))</f>
        <v>255</v>
      </c>
      <c r="AJ318" s="121">
        <f>IF(OR(historie[[#This Row],[1500m]]*24*60*60&gt;b_10_m,historie[[#This Row],[1500m]]=""),0,ROUNDDOWN(a_10_m*(b_10_m-historie[[#This Row],[1500m]]*24*60*60)^c_10_m,0))</f>
        <v>73</v>
      </c>
      <c r="AK31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2038</v>
      </c>
      <c r="AL318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332</v>
      </c>
      <c r="AM318" s="121">
        <f>IF(OR(historie[[#This Row],[Dálka]]&lt;b_2_m,historie[[#This Row],[Dálka]]=""),0,ROUNDDOWN(a_2_m*(ROUND(historie[[#This Row],[Dálka]]*VLOOKUP(historie[[#This Row],[Veteran]],Veteran,3,FALSE),0)-b_2_m)^c_2_m,0))</f>
        <v>299</v>
      </c>
      <c r="AN318" s="121">
        <f>IF(OR(historie[[#This Row],[Koule]]&lt;b_3_m,historie[[#This Row],[Koule]]=""),0,ROUNDDOWN(a_3_m*(FLOOR(historie[[#This Row],[Koule]]*VLOOKUP(historie[[#This Row],[Veteran]],Veteran,4,FALSE),0.01)-b_3_m)^c_3_m,0))</f>
        <v>439</v>
      </c>
      <c r="AO318" s="12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318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24</v>
      </c>
      <c r="AQ318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18" s="121">
        <f>IF(OR(historie[[#This Row],[Disk]]&lt;b_7_m,historie[[#This Row],[Disk]]=""),0,ROUNDDOWN(a_7_m*(FLOOR(historie[[#This Row],[Disk]]*VLOOKUP(historie[[#This Row],[Veteran]],Veteran,8,FALSE),0.01)-b_7_m)^c_7_m,0))</f>
        <v>264</v>
      </c>
      <c r="AS318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318" s="121">
        <f>IF(OR(historie[[#This Row],[Oštěp]]&lt;b_9_m,historie[[#This Row],[Oštěp]]=""),0,ROUNDDOWN(a_9_m*(FLOOR(historie[[#This Row],[Oštěp]]*VLOOKUP(historie[[#This Row],[Veteran]],Veteran,10,FALSE),0.01)-b_9_m)^c_9_m,0))</f>
        <v>255</v>
      </c>
      <c r="AU318" s="121">
        <f>IF(OR(historie[[#This Row],[1500m]]*24*60*60&gt;b_10_m,historie[[#This Row],[1500m]]=""),0,ROUNDDOWN(a_10_m*(b_10_m-historie[[#This Row],[1500m]]*VLOOKUP(historie[[#This Row],[Veteran]],Veteran,11,FALSE)*24*60*60)^c_10_m,0))</f>
        <v>73</v>
      </c>
      <c r="AV318" s="80">
        <f t="shared" si="4"/>
        <v>2038</v>
      </c>
      <c r="AW318" s="121" cm="1">
        <f t="array" ref="AW318">MAX(IF(historie[[Jméno a příjmení]:[Jméno a příjmení]]=A318,historie[[100m_body_v]:[100m_body_v]]))
+MAX(IF(historie[[Jméno a příjmení]:[Jméno a příjmení]]=A318,historie[[dálka_body_v]:[dálka_body_v]]))
+MAX(IF(historie[[Jméno a příjmení]:[Jméno a příjmení]]=A318,historie[[koule_body_v]:[koule_body_v]]))
+MAX(IF(historie[[Jméno a příjmení]:[Jméno a příjmení]]=A318,historie[[výška_body_v]:[výška_body_v]]))
+MAX(IF(historie[[Jméno a příjmení]:[Jméno a příjmení]]=A318,historie[[400m_body_v]:[400m_body_v]]))
+MAX(IF(historie[[Jméno a příjmení]:[Jméno a příjmení]]=A318,historie[[překážky_body_v]:[překážky_body_v]]))
+MAX(IF(historie[[Jméno a příjmení]:[Jméno a příjmení]]=A318,historie[[disk_body_v]:[disk_body_v]]))
+MAX(IF(historie[[Jméno a příjmení]:[Jméno a příjmení]]=A318,historie[[tyčka_body_v]:[tyčka_body_v]]))
+MAX(IF(historie[[Jméno a příjmení]:[Jméno a příjmení]]=A318,historie[[oštěp_body_v]:[oštěp_body_v]]))
+MAX(IF(historie[[Jméno a příjmení]:[Jméno a příjmení]]=A318,historie[[1500m_body_v]:[1500m_body_v]]))</f>
        <v>2038</v>
      </c>
    </row>
    <row r="319" spans="1:49" x14ac:dyDescent="0.2">
      <c r="A319" s="56" t="s">
        <v>35</v>
      </c>
      <c r="B319" s="56">
        <v>1979</v>
      </c>
      <c r="C319" s="57">
        <v>14.19</v>
      </c>
      <c r="D319" s="58">
        <v>254</v>
      </c>
      <c r="E319" s="59">
        <v>392</v>
      </c>
      <c r="F319" s="58">
        <v>193</v>
      </c>
      <c r="G319" s="57">
        <v>7.25</v>
      </c>
      <c r="H319" s="58">
        <v>322</v>
      </c>
      <c r="I319" s="63">
        <v>130</v>
      </c>
      <c r="J319" s="58">
        <v>250</v>
      </c>
      <c r="K319" s="57">
        <v>70.12</v>
      </c>
      <c r="L319" s="58">
        <v>132</v>
      </c>
      <c r="M319" s="57"/>
      <c r="N319" s="58">
        <v>0</v>
      </c>
      <c r="O319" s="57">
        <v>15.9</v>
      </c>
      <c r="P319" s="58">
        <v>196</v>
      </c>
      <c r="Q319" s="63"/>
      <c r="R319" s="58">
        <v>0</v>
      </c>
      <c r="S319" s="57">
        <v>23.82</v>
      </c>
      <c r="T319" s="58">
        <v>213</v>
      </c>
      <c r="U319" s="60">
        <v>4.2708333333333339E-3</v>
      </c>
      <c r="V319" s="58">
        <v>228</v>
      </c>
      <c r="W319" s="58">
        <v>1788</v>
      </c>
      <c r="X319" s="83">
        <v>2008</v>
      </c>
      <c r="Y319" s="77">
        <f>IF(historie[[#This Row],[Ročník]]&lt;&gt;0,historie[[#This Row],[Rok]]-historie[[#This Row],[Ročník]],"")</f>
        <v>29</v>
      </c>
      <c r="Z319" s="80">
        <f>IF(AND(historie[[#This Row],[Ročník]]&lt;&gt;"",FLOOR(historie[[#This Row],[Rok]]-historie[[#This Row],[Ročník]],5)&gt;=35),FLOOR(historie[[#This Row],[Rok]]-historie[[#This Row],[Ročník]],5),0)</f>
        <v>0</v>
      </c>
      <c r="AA319" s="61">
        <f>IF(OR(historie[[#This Row],[100m]]&gt;b_1_m-k_1_m*měření,historie[[#This Row],[100m]]=""),0,ROUNDDOWN(a_1_m*(b_1_m-k_1_m*měření-historie[[#This Row],[100m]])^c_1_m,0))</f>
        <v>254</v>
      </c>
      <c r="AB319" s="61">
        <f>IF(OR(historie[[#This Row],[Dálka]]&lt;b_2_m,historie[[#This Row],[Dálka]]=""),0,ROUNDDOWN(a_2_m*(historie[[#This Row],[Dálka]]-b_2_m)^c_2_m,0))</f>
        <v>193</v>
      </c>
      <c r="AC319" s="61">
        <f>IF(OR(historie[[#This Row],[Koule]]&lt;b_3_m,historie[[#This Row],[Koule]]=""),0,ROUNDDOWN(a_3_m*(historie[[#This Row],[Koule]]-b_3_m)^c_3_m,0))</f>
        <v>322</v>
      </c>
      <c r="AD319" s="61">
        <f>IF(OR(historie[[#This Row],[Výška]]&lt;b_4_m,historie[[#This Row],[Výška]]=""),0,ROUNDDOWN(a_4_m*(historie[[#This Row],[Výška]]-b_4_m)^c_4_m,0))</f>
        <v>250</v>
      </c>
      <c r="AE319" s="61">
        <f>IF(OR(historie[[#This Row],[400m]]&gt;b_5_m-k_5_m*měření,historie[[#This Row],[400m]]=""),0,ROUNDDOWN(a_5_m*(b_5_m-k_5_m*měření-historie[[#This Row],[400m]])^c_5_m,0))</f>
        <v>132</v>
      </c>
      <c r="AF319" s="61">
        <f>IF(OR(historie[[#This Row],[Překážky]]&gt;b_6_m-k_6_m*měření,historie[[#This Row],[Překážky]]=""),0,ROUNDDOWN(a_6_m*(b_6_m-k_6_m*měření-historie[[#This Row],[Překážky]])^c_6_m,0))</f>
        <v>0</v>
      </c>
      <c r="AG319" s="61">
        <f>IF(OR(historie[[#This Row],[Disk]]&lt;b_7_m,historie[[#This Row],[Disk]]=""),0,ROUNDDOWN(a_7_m*(historie[[#This Row],[Disk]]-b_7_m)^c_7_m,0))</f>
        <v>196</v>
      </c>
      <c r="AH319" s="61">
        <f>IF(OR(historie[[#This Row],[Tyčka]]&lt;b_8_m,historie[[#This Row],[Tyčka]]=""),0,ROUNDDOWN(a_8_m*(historie[[#This Row],[Tyčka]]-b_8_m)^c_8_m,0))</f>
        <v>0</v>
      </c>
      <c r="AI319" s="61">
        <f>IF(OR(historie[[#This Row],[Oštěp]]&lt;b_9_m,historie[[#This Row],[Oštěp]]=""),0,ROUNDDOWN(a_9_m*(historie[[#This Row],[Oštěp]]-b_9_m)^c_9_m,0))</f>
        <v>213</v>
      </c>
      <c r="AJ319" s="61">
        <f>IF(OR(historie[[#This Row],[1500m]]*24*60*60&gt;b_10_m,historie[[#This Row],[1500m]]=""),0,ROUNDDOWN(a_10_m*(b_10_m-historie[[#This Row],[1500m]]*24*60*60)^c_10_m,0))</f>
        <v>229</v>
      </c>
      <c r="AK31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1789</v>
      </c>
      <c r="AL31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254</v>
      </c>
      <c r="AM319" s="61">
        <f>IF(OR(historie[[#This Row],[Dálka]]&lt;b_2_m,historie[[#This Row],[Dálka]]=""),0,ROUNDDOWN(a_2_m*(ROUND(historie[[#This Row],[Dálka]]*VLOOKUP(historie[[#This Row],[Veteran]],Veteran,3,FALSE),0)-b_2_m)^c_2_m,0))</f>
        <v>193</v>
      </c>
      <c r="AN319" s="61">
        <f>IF(OR(historie[[#This Row],[Koule]]&lt;b_3_m,historie[[#This Row],[Koule]]=""),0,ROUNDDOWN(a_3_m*(FLOOR(historie[[#This Row],[Koule]]*VLOOKUP(historie[[#This Row],[Veteran]],Veteran,4,FALSE),0.01)-b_3_m)^c_3_m,0))</f>
        <v>322</v>
      </c>
      <c r="AO319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31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132</v>
      </c>
      <c r="AQ31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19" s="61">
        <f>IF(OR(historie[[#This Row],[Disk]]&lt;b_7_m,historie[[#This Row],[Disk]]=""),0,ROUNDDOWN(a_7_m*(FLOOR(historie[[#This Row],[Disk]]*VLOOKUP(historie[[#This Row],[Veteran]],Veteran,8,FALSE),0.01)-b_7_m)^c_7_m,0))</f>
        <v>196</v>
      </c>
      <c r="AS31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19" s="61">
        <f>IF(OR(historie[[#This Row],[Oštěp]]&lt;b_9_m,historie[[#This Row],[Oštěp]]=""),0,ROUNDDOWN(a_9_m*(FLOOR(historie[[#This Row],[Oštěp]]*VLOOKUP(historie[[#This Row],[Veteran]],Veteran,10,FALSE),0.01)-b_9_m)^c_9_m,0))</f>
        <v>213</v>
      </c>
      <c r="AU319" s="61">
        <f>IF(OR(historie[[#This Row],[1500m]]*24*60*60&gt;b_10_m,historie[[#This Row],[1500m]]=""),0,ROUNDDOWN(a_10_m*(b_10_m-historie[[#This Row],[1500m]]*VLOOKUP(historie[[#This Row],[Veteran]],Veteran,11,FALSE)*24*60*60)^c_10_m,0))</f>
        <v>229</v>
      </c>
      <c r="AV319" s="80">
        <f t="shared" si="4"/>
        <v>1789</v>
      </c>
      <c r="AW319" s="62">
        <f t="array" ref="AW319">MAX(IF(historie[[Jméno a příjmení]:[Jméno a příjmení]]=A319,historie[[100m_body_v]:[100m_body_v]]))
+MAX(IF(historie[[Jméno a příjmení]:[Jméno a příjmení]]=A319,historie[[dálka_body_v]:[dálka_body_v]]))
+MAX(IF(historie[[Jméno a příjmení]:[Jméno a příjmení]]=A319,historie[[koule_body_v]:[koule_body_v]]))
+MAX(IF(historie[[Jméno a příjmení]:[Jméno a příjmení]]=A319,historie[[výška_body_v]:[výška_body_v]]))
+MAX(IF(historie[[Jméno a příjmení]:[Jméno a příjmení]]=A319,historie[[400m_body_v]:[400m_body_v]]))
+MAX(IF(historie[[Jméno a příjmení]:[Jméno a příjmení]]=A319,historie[[překážky_body_v]:[překážky_body_v]]))
+MAX(IF(historie[[Jméno a příjmení]:[Jméno a příjmení]]=A319,historie[[disk_body_v]:[disk_body_v]]))
+MAX(IF(historie[[Jméno a příjmení]:[Jméno a příjmení]]=A319,historie[[tyčka_body_v]:[tyčka_body_v]]))
+MAX(IF(historie[[Jméno a příjmení]:[Jméno a příjmení]]=A319,historie[[oštěp_body_v]:[oštěp_body_v]]))
+MAX(IF(historie[[Jméno a příjmení]:[Jméno a příjmení]]=A319,historie[[1500m_body_v]:[1500m_body_v]]))</f>
        <v>1904</v>
      </c>
    </row>
    <row r="320" spans="1:49" x14ac:dyDescent="0.2">
      <c r="A320" s="56" t="s">
        <v>35</v>
      </c>
      <c r="B320" s="56">
        <v>1979</v>
      </c>
      <c r="C320" s="57">
        <v>14.62</v>
      </c>
      <c r="D320" s="58">
        <v>201</v>
      </c>
      <c r="E320" s="59">
        <v>394</v>
      </c>
      <c r="F320" s="58">
        <v>196</v>
      </c>
      <c r="G320" s="57">
        <v>8.07</v>
      </c>
      <c r="H320" s="58">
        <v>370</v>
      </c>
      <c r="I320" s="63">
        <v>125</v>
      </c>
      <c r="J320" s="58">
        <v>218</v>
      </c>
      <c r="K320" s="57">
        <v>70.53</v>
      </c>
      <c r="L320" s="58">
        <v>124</v>
      </c>
      <c r="M320" s="57"/>
      <c r="N320" s="58">
        <v>0</v>
      </c>
      <c r="O320" s="57">
        <v>19.329999999999998</v>
      </c>
      <c r="P320" s="58">
        <v>260</v>
      </c>
      <c r="Q320" s="63"/>
      <c r="R320" s="58">
        <v>0</v>
      </c>
      <c r="S320" s="57">
        <v>23.08</v>
      </c>
      <c r="T320" s="58">
        <v>203</v>
      </c>
      <c r="U320" s="60">
        <v>4.363425925925926E-3</v>
      </c>
      <c r="V320" s="58">
        <v>188</v>
      </c>
      <c r="W320" s="58">
        <v>1760</v>
      </c>
      <c r="X320" s="83">
        <v>2007</v>
      </c>
      <c r="Y320" s="77">
        <f>IF(historie[[#This Row],[Ročník]]&lt;&gt;0,historie[[#This Row],[Rok]]-historie[[#This Row],[Ročník]],"")</f>
        <v>28</v>
      </c>
      <c r="Z320" s="80">
        <f>IF(AND(historie[[#This Row],[Ročník]]&lt;&gt;"",FLOOR(historie[[#This Row],[Rok]]-historie[[#This Row],[Ročník]],5)&gt;=35),FLOOR(historie[[#This Row],[Rok]]-historie[[#This Row],[Ročník]],5),0)</f>
        <v>0</v>
      </c>
      <c r="AA320" s="61">
        <f>IF(OR(historie[[#This Row],[100m]]&gt;b_1_m-k_1_m*měření,historie[[#This Row],[100m]]=""),0,ROUNDDOWN(a_1_m*(b_1_m-k_1_m*měření-historie[[#This Row],[100m]])^c_1_m,0))</f>
        <v>201</v>
      </c>
      <c r="AB320" s="61">
        <f>IF(OR(historie[[#This Row],[Dálka]]&lt;b_2_m,historie[[#This Row],[Dálka]]=""),0,ROUNDDOWN(a_2_m*(historie[[#This Row],[Dálka]]-b_2_m)^c_2_m,0))</f>
        <v>196</v>
      </c>
      <c r="AC320" s="61">
        <f>IF(OR(historie[[#This Row],[Koule]]&lt;b_3_m,historie[[#This Row],[Koule]]=""),0,ROUNDDOWN(a_3_m*(historie[[#This Row],[Koule]]-b_3_m)^c_3_m,0))</f>
        <v>370</v>
      </c>
      <c r="AD320" s="61">
        <f>IF(OR(historie[[#This Row],[Výška]]&lt;b_4_m,historie[[#This Row],[Výška]]=""),0,ROUNDDOWN(a_4_m*(historie[[#This Row],[Výška]]-b_4_m)^c_4_m,0))</f>
        <v>218</v>
      </c>
      <c r="AE320" s="61">
        <f>IF(OR(historie[[#This Row],[400m]]&gt;b_5_m-k_5_m*měření,historie[[#This Row],[400m]]=""),0,ROUNDDOWN(a_5_m*(b_5_m-k_5_m*měření-historie[[#This Row],[400m]])^c_5_m,0))</f>
        <v>124</v>
      </c>
      <c r="AF320" s="61">
        <f>IF(OR(historie[[#This Row],[Překážky]]&gt;b_6_m-k_6_m*měření,historie[[#This Row],[Překážky]]=""),0,ROUNDDOWN(a_6_m*(b_6_m-k_6_m*měření-historie[[#This Row],[Překážky]])^c_6_m,0))</f>
        <v>0</v>
      </c>
      <c r="AG320" s="61">
        <f>IF(OR(historie[[#This Row],[Disk]]&lt;b_7_m,historie[[#This Row],[Disk]]=""),0,ROUNDDOWN(a_7_m*(historie[[#This Row],[Disk]]-b_7_m)^c_7_m,0))</f>
        <v>260</v>
      </c>
      <c r="AH320" s="61">
        <f>IF(OR(historie[[#This Row],[Tyčka]]&lt;b_8_m,historie[[#This Row],[Tyčka]]=""),0,ROUNDDOWN(a_8_m*(historie[[#This Row],[Tyčka]]-b_8_m)^c_8_m,0))</f>
        <v>0</v>
      </c>
      <c r="AI320" s="61">
        <f>IF(OR(historie[[#This Row],[Oštěp]]&lt;b_9_m,historie[[#This Row],[Oštěp]]=""),0,ROUNDDOWN(a_9_m*(historie[[#This Row],[Oštěp]]-b_9_m)^c_9_m,0))</f>
        <v>203</v>
      </c>
      <c r="AJ320" s="61">
        <f>IF(OR(historie[[#This Row],[1500m]]*24*60*60&gt;b_10_m,historie[[#This Row],[1500m]]=""),0,ROUNDDOWN(a_10_m*(b_10_m-historie[[#This Row],[1500m]]*24*60*60)^c_10_m,0))</f>
        <v>199</v>
      </c>
      <c r="AK32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1771</v>
      </c>
      <c r="AL32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201</v>
      </c>
      <c r="AM320" s="61">
        <f>IF(OR(historie[[#This Row],[Dálka]]&lt;b_2_m,historie[[#This Row],[Dálka]]=""),0,ROUNDDOWN(a_2_m*(ROUND(historie[[#This Row],[Dálka]]*VLOOKUP(historie[[#This Row],[Veteran]],Veteran,3,FALSE),0)-b_2_m)^c_2_m,0))</f>
        <v>196</v>
      </c>
      <c r="AN320" s="61">
        <f>IF(OR(historie[[#This Row],[Koule]]&lt;b_3_m,historie[[#This Row],[Koule]]=""),0,ROUNDDOWN(a_3_m*(FLOOR(historie[[#This Row],[Koule]]*VLOOKUP(historie[[#This Row],[Veteran]],Veteran,4,FALSE),0.01)-b_3_m)^c_3_m,0))</f>
        <v>370</v>
      </c>
      <c r="AO320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32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124</v>
      </c>
      <c r="AQ32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20" s="61">
        <f>IF(OR(historie[[#This Row],[Disk]]&lt;b_7_m,historie[[#This Row],[Disk]]=""),0,ROUNDDOWN(a_7_m*(FLOOR(historie[[#This Row],[Disk]]*VLOOKUP(historie[[#This Row],[Veteran]],Veteran,8,FALSE),0.01)-b_7_m)^c_7_m,0))</f>
        <v>260</v>
      </c>
      <c r="AS320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20" s="61">
        <f>IF(OR(historie[[#This Row],[Oštěp]]&lt;b_9_m,historie[[#This Row],[Oštěp]]=""),0,ROUNDDOWN(a_9_m*(FLOOR(historie[[#This Row],[Oštěp]]*VLOOKUP(historie[[#This Row],[Veteran]],Veteran,10,FALSE),0.01)-b_9_m)^c_9_m,0))</f>
        <v>203</v>
      </c>
      <c r="AU320" s="61">
        <f>IF(OR(historie[[#This Row],[1500m]]*24*60*60&gt;b_10_m,historie[[#This Row],[1500m]]=""),0,ROUNDDOWN(a_10_m*(b_10_m-historie[[#This Row],[1500m]]*VLOOKUP(historie[[#This Row],[Veteran]],Veteran,11,FALSE)*24*60*60)^c_10_m,0))</f>
        <v>199</v>
      </c>
      <c r="AV320" s="80">
        <f t="shared" si="4"/>
        <v>1771</v>
      </c>
      <c r="AW320" s="62">
        <f t="array" ref="AW320">MAX(IF(historie[[Jméno a příjmení]:[Jméno a příjmení]]=A320,historie[[100m_body_v]:[100m_body_v]]))
+MAX(IF(historie[[Jméno a příjmení]:[Jméno a příjmení]]=A320,historie[[dálka_body_v]:[dálka_body_v]]))
+MAX(IF(historie[[Jméno a příjmení]:[Jméno a příjmení]]=A320,historie[[koule_body_v]:[koule_body_v]]))
+MAX(IF(historie[[Jméno a příjmení]:[Jméno a příjmení]]=A320,historie[[výška_body_v]:[výška_body_v]]))
+MAX(IF(historie[[Jméno a příjmení]:[Jméno a příjmení]]=A320,historie[[400m_body_v]:[400m_body_v]]))
+MAX(IF(historie[[Jméno a příjmení]:[Jméno a příjmení]]=A320,historie[[překážky_body_v]:[překážky_body_v]]))
+MAX(IF(historie[[Jméno a příjmení]:[Jméno a příjmení]]=A320,historie[[disk_body_v]:[disk_body_v]]))
+MAX(IF(historie[[Jméno a příjmení]:[Jméno a příjmení]]=A320,historie[[tyčka_body_v]:[tyčka_body_v]]))
+MAX(IF(historie[[Jméno a příjmení]:[Jméno a příjmení]]=A320,historie[[oštěp_body_v]:[oštěp_body_v]]))
+MAX(IF(historie[[Jméno a příjmení]:[Jméno a příjmení]]=A320,historie[[1500m_body_v]:[1500m_body_v]]))</f>
        <v>1904</v>
      </c>
    </row>
    <row r="321" spans="1:49" x14ac:dyDescent="0.2">
      <c r="A321" s="122" t="s">
        <v>208</v>
      </c>
      <c r="B321" s="122">
        <v>1995</v>
      </c>
      <c r="C321" s="118">
        <v>13.66</v>
      </c>
      <c r="D321" s="119">
        <v>327</v>
      </c>
      <c r="E321" s="115">
        <v>406</v>
      </c>
      <c r="F321" s="119">
        <v>215</v>
      </c>
      <c r="G321" s="118">
        <v>8.08</v>
      </c>
      <c r="H321" s="119">
        <v>371</v>
      </c>
      <c r="I321" s="115">
        <v>140</v>
      </c>
      <c r="J321" s="119">
        <v>317</v>
      </c>
      <c r="K321" s="118">
        <v>70.760000000000005</v>
      </c>
      <c r="L321" s="119">
        <v>119</v>
      </c>
      <c r="M321" s="118"/>
      <c r="N321" s="119">
        <v>0</v>
      </c>
      <c r="O321" s="118">
        <v>24.2</v>
      </c>
      <c r="P321" s="119">
        <v>352</v>
      </c>
      <c r="Q321" s="115">
        <v>150</v>
      </c>
      <c r="R321" s="119">
        <v>54</v>
      </c>
      <c r="S321" s="118">
        <v>25.9</v>
      </c>
      <c r="T321" s="119">
        <v>242</v>
      </c>
      <c r="U321" s="120">
        <v>4.2578703703703702E-3</v>
      </c>
      <c r="V321" s="119">
        <v>233</v>
      </c>
      <c r="W321" s="119">
        <v>2230</v>
      </c>
      <c r="X321" s="83">
        <v>2018</v>
      </c>
      <c r="Y321" s="80">
        <f>IF(historie[[#This Row],[Ročník]]&lt;&gt;0,historie[[#This Row],[Rok]]-historie[[#This Row],[Ročník]],"")</f>
        <v>23</v>
      </c>
      <c r="Z321" s="80">
        <f>IF(AND(historie[[#This Row],[Ročník]]&lt;&gt;"",FLOOR(historie[[#This Row],[Rok]]-historie[[#This Row],[Ročník]],5)&gt;=35),FLOOR(historie[[#This Row],[Rok]]-historie[[#This Row],[Ročník]],5),0)</f>
        <v>0</v>
      </c>
      <c r="AA321" s="121">
        <f>IF(OR(historie[[#This Row],[100m]]&gt;b_1_m-k_1_m*měření,historie[[#This Row],[100m]]=""),0,ROUNDDOWN(a_1_m*(b_1_m-k_1_m*měření-historie[[#This Row],[100m]])^c_1_m,0))</f>
        <v>327</v>
      </c>
      <c r="AB321" s="121">
        <f>IF(OR(historie[[#This Row],[Dálka]]&lt;b_2_m,historie[[#This Row],[Dálka]]=""),0,ROUNDDOWN(a_2_m*(historie[[#This Row],[Dálka]]-b_2_m)^c_2_m,0))</f>
        <v>215</v>
      </c>
      <c r="AC321" s="121">
        <f>IF(OR(historie[[#This Row],[Koule]]&lt;b_3_m,historie[[#This Row],[Koule]]=""),0,ROUNDDOWN(a_3_m*(historie[[#This Row],[Koule]]-b_3_m)^c_3_m,0))</f>
        <v>371</v>
      </c>
      <c r="AD321" s="121">
        <f>IF(OR(historie[[#This Row],[Výška]]&lt;b_4_m,historie[[#This Row],[Výška]]=""),0,ROUNDDOWN(a_4_m*(historie[[#This Row],[Výška]]-b_4_m)^c_4_m,0))</f>
        <v>317</v>
      </c>
      <c r="AE321" s="121">
        <f>IF(OR(historie[[#This Row],[400m]]&gt;b_5_m-k_5_m*měření,historie[[#This Row],[400m]]=""),0,ROUNDDOWN(a_5_m*(b_5_m-k_5_m*měření-historie[[#This Row],[400m]])^c_5_m,0))</f>
        <v>119</v>
      </c>
      <c r="AF321" s="121">
        <f>IF(OR(historie[[#This Row],[Překážky]]&gt;b_6_m-k_6_m*měření,historie[[#This Row],[Překážky]]=""),0,ROUNDDOWN(a_6_m*(b_6_m-k_6_m*měření-historie[[#This Row],[Překážky]])^c_6_m,0))</f>
        <v>0</v>
      </c>
      <c r="AG321" s="121">
        <f>IF(OR(historie[[#This Row],[Disk]]&lt;b_7_m,historie[[#This Row],[Disk]]=""),0,ROUNDDOWN(a_7_m*(historie[[#This Row],[Disk]]-b_7_m)^c_7_m,0))</f>
        <v>352</v>
      </c>
      <c r="AH321" s="121">
        <f>IF(OR(historie[[#This Row],[Tyčka]]&lt;b_8_m,historie[[#This Row],[Tyčka]]=""),0,ROUNDDOWN(a_8_m*(historie[[#This Row],[Tyčka]]-b_8_m)^c_8_m,0))</f>
        <v>54</v>
      </c>
      <c r="AI321" s="121">
        <f>IF(OR(historie[[#This Row],[Oštěp]]&lt;b_9_m,historie[[#This Row],[Oštěp]]=""),0,ROUNDDOWN(a_9_m*(historie[[#This Row],[Oštěp]]-b_9_m)^c_9_m,0))</f>
        <v>242</v>
      </c>
      <c r="AJ321" s="121">
        <f>IF(OR(historie[[#This Row],[1500m]]*24*60*60&gt;b_10_m,historie[[#This Row],[1500m]]=""),0,ROUNDDOWN(a_10_m*(b_10_m-historie[[#This Row],[1500m]]*24*60*60)^c_10_m,0))</f>
        <v>233</v>
      </c>
      <c r="AK32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2230</v>
      </c>
      <c r="AL321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327</v>
      </c>
      <c r="AM321" s="121">
        <f>IF(OR(historie[[#This Row],[Dálka]]&lt;b_2_m,historie[[#This Row],[Dálka]]=""),0,ROUNDDOWN(a_2_m*(ROUND(historie[[#This Row],[Dálka]]*VLOOKUP(historie[[#This Row],[Veteran]],Veteran,3,FALSE),0)-b_2_m)^c_2_m,0))</f>
        <v>215</v>
      </c>
      <c r="AN321" s="121">
        <f>IF(OR(historie[[#This Row],[Koule]]&lt;b_3_m,historie[[#This Row],[Koule]]=""),0,ROUNDDOWN(a_3_m*(FLOOR(historie[[#This Row],[Koule]]*VLOOKUP(historie[[#This Row],[Veteran]],Veteran,4,FALSE),0.01)-b_3_m)^c_3_m,0))</f>
        <v>371</v>
      </c>
      <c r="AO321" s="12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321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119</v>
      </c>
      <c r="AQ321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21" s="121">
        <f>IF(OR(historie[[#This Row],[Disk]]&lt;b_7_m,historie[[#This Row],[Disk]]=""),0,ROUNDDOWN(a_7_m*(FLOOR(historie[[#This Row],[Disk]]*VLOOKUP(historie[[#This Row],[Veteran]],Veteran,8,FALSE),0.01)-b_7_m)^c_7_m,0))</f>
        <v>352</v>
      </c>
      <c r="AS321" s="121">
        <f>IF(OR(historie[[#This Row],[Tyčka]]&lt;b_8_m,historie[[#This Row],[Tyčka]]=""),0,ROUNDDOWN(a_8_m*(ROUND(historie[[#This Row],[Tyčka]]*VLOOKUP(historie[[#This Row],[Veteran]],Veteran,9,FALSE),0)-b_8_m)^c_8_m,0))</f>
        <v>54</v>
      </c>
      <c r="AT321" s="121">
        <f>IF(OR(historie[[#This Row],[Oštěp]]&lt;b_9_m,historie[[#This Row],[Oštěp]]=""),0,ROUNDDOWN(a_9_m*(FLOOR(historie[[#This Row],[Oštěp]]*VLOOKUP(historie[[#This Row],[Veteran]],Veteran,10,FALSE),0.01)-b_9_m)^c_9_m,0))</f>
        <v>242</v>
      </c>
      <c r="AU321" s="121">
        <f>IF(OR(historie[[#This Row],[1500m]]*24*60*60&gt;b_10_m,historie[[#This Row],[1500m]]=""),0,ROUNDDOWN(a_10_m*(b_10_m-historie[[#This Row],[1500m]]*VLOOKUP(historie[[#This Row],[Veteran]],Veteran,11,FALSE)*24*60*60)^c_10_m,0))</f>
        <v>233</v>
      </c>
      <c r="AV321" s="80">
        <f t="shared" si="4"/>
        <v>2230</v>
      </c>
      <c r="AW321" s="121">
        <f t="array" ref="AW321">MAX(IF(historie[[Jméno a příjmení]:[Jméno a příjmení]]=A321,historie[[100m_body_v]:[100m_body_v]]))
+MAX(IF(historie[[Jméno a příjmení]:[Jméno a příjmení]]=A321,historie[[dálka_body_v]:[dálka_body_v]]))
+MAX(IF(historie[[Jméno a příjmení]:[Jméno a příjmení]]=A321,historie[[koule_body_v]:[koule_body_v]]))
+MAX(IF(historie[[Jméno a příjmení]:[Jméno a příjmení]]=A321,historie[[výška_body_v]:[výška_body_v]]))
+MAX(IF(historie[[Jméno a příjmení]:[Jméno a příjmení]]=A321,historie[[400m_body_v]:[400m_body_v]]))
+MAX(IF(historie[[Jméno a příjmení]:[Jméno a příjmení]]=A321,historie[[překážky_body_v]:[překážky_body_v]]))
+MAX(IF(historie[[Jméno a příjmení]:[Jméno a příjmení]]=A321,historie[[disk_body_v]:[disk_body_v]]))
+MAX(IF(historie[[Jméno a příjmení]:[Jméno a příjmení]]=A321,historie[[tyčka_body_v]:[tyčka_body_v]]))
+MAX(IF(historie[[Jméno a příjmení]:[Jméno a příjmení]]=A321,historie[[oštěp_body_v]:[oštěp_body_v]]))
+MAX(IF(historie[[Jméno a příjmení]:[Jméno a příjmení]]=A321,historie[[1500m_body_v]:[1500m_body_v]]))</f>
        <v>2230</v>
      </c>
    </row>
    <row r="322" spans="1:49" x14ac:dyDescent="0.2">
      <c r="A322" s="122" t="s">
        <v>220</v>
      </c>
      <c r="B322" s="122">
        <v>1984</v>
      </c>
      <c r="C322" s="118">
        <v>12.98</v>
      </c>
      <c r="D322" s="119">
        <v>459</v>
      </c>
      <c r="E322" s="115">
        <v>449</v>
      </c>
      <c r="F322" s="119">
        <v>313</v>
      </c>
      <c r="G322" s="118">
        <v>8.66</v>
      </c>
      <c r="H322" s="119">
        <v>425</v>
      </c>
      <c r="I322" s="115">
        <v>160</v>
      </c>
      <c r="J322" s="119">
        <v>496</v>
      </c>
      <c r="K322" s="118">
        <v>62.58</v>
      </c>
      <c r="L322" s="119">
        <v>394</v>
      </c>
      <c r="M322" s="118">
        <v>24.47</v>
      </c>
      <c r="N322" s="119">
        <v>84</v>
      </c>
      <c r="O322" s="118">
        <v>20.3</v>
      </c>
      <c r="P322" s="119">
        <v>283</v>
      </c>
      <c r="Q322" s="115">
        <v>200</v>
      </c>
      <c r="R322" s="119">
        <v>145</v>
      </c>
      <c r="S322" s="118">
        <v>25.44</v>
      </c>
      <c r="T322" s="119">
        <v>240</v>
      </c>
      <c r="U322" s="120">
        <v>3.9538194444444447E-3</v>
      </c>
      <c r="V322" s="119">
        <v>358</v>
      </c>
      <c r="W322" s="119">
        <v>3197</v>
      </c>
      <c r="X322" s="83">
        <v>2021</v>
      </c>
      <c r="Y322" s="80">
        <f>IF(historie[[#This Row],[Ročník]]&lt;&gt;0,historie[[#This Row],[Rok]]-historie[[#This Row],[Ročník]],"")</f>
        <v>37</v>
      </c>
      <c r="Z322" s="80">
        <f>IF(AND(historie[[#This Row],[Ročník]]&lt;&gt;"",FLOOR(historie[[#This Row],[Rok]]-historie[[#This Row],[Ročník]],5)&gt;=35),FLOOR(historie[[#This Row],[Rok]]-historie[[#This Row],[Ročník]],5),0)</f>
        <v>35</v>
      </c>
      <c r="AA322" s="121">
        <f>IF(OR(historie[[#This Row],[100m]]&gt;b_1_m-k_1_m*měření,historie[[#This Row],[100m]]=""),0,ROUNDDOWN(a_1_m*(b_1_m-k_1_m*měření-historie[[#This Row],[100m]])^c_1_m,0))</f>
        <v>431</v>
      </c>
      <c r="AB322" s="121">
        <f>IF(OR(historie[[#This Row],[Dálka]]&lt;b_2_m,historie[[#This Row],[Dálka]]=""),0,ROUNDDOWN(a_2_m*(historie[[#This Row],[Dálka]]-b_2_m)^c_2_m,0))</f>
        <v>288</v>
      </c>
      <c r="AC322" s="121">
        <f>IF(OR(historie[[#This Row],[Koule]]&lt;b_3_m,historie[[#This Row],[Koule]]=""),0,ROUNDDOWN(a_3_m*(historie[[#This Row],[Koule]]-b_3_m)^c_3_m,0))</f>
        <v>406</v>
      </c>
      <c r="AD322" s="121">
        <f>IF(OR(historie[[#This Row],[Výška]]&lt;b_4_m,historie[[#This Row],[Výška]]=""),0,ROUNDDOWN(a_4_m*(historie[[#This Row],[Výška]]-b_4_m)^c_4_m,0))</f>
        <v>464</v>
      </c>
      <c r="AE322" s="121">
        <f>IF(OR(historie[[#This Row],[400m]]&gt;b_5_m-k_5_m*měření,historie[[#This Row],[400m]]=""),0,ROUNDDOWN(a_5_m*(b_5_m-k_5_m*měření-historie[[#This Row],[400m]])^c_5_m,0))</f>
        <v>325</v>
      </c>
      <c r="AF322" s="121">
        <f>IF(OR(historie[[#This Row],[Překážky]]&gt;b_6_m-k_6_m*měření,historie[[#This Row],[Překážky]]=""),0,ROUNDDOWN(a_6_m*(b_6_m-k_6_m*měření-historie[[#This Row],[Překážky]])^c_6_m,0))</f>
        <v>74</v>
      </c>
      <c r="AG322" s="121">
        <f>IF(OR(historie[[#This Row],[Disk]]&lt;b_7_m,historie[[#This Row],[Disk]]=""),0,ROUNDDOWN(a_7_m*(historie[[#This Row],[Disk]]-b_7_m)^c_7_m,0))</f>
        <v>278</v>
      </c>
      <c r="AH322" s="121">
        <f>IF(OR(historie[[#This Row],[Tyčka]]&lt;b_8_m,historie[[#This Row],[Tyčka]]=""),0,ROUNDDOWN(a_8_m*(historie[[#This Row],[Tyčka]]-b_8_m)^c_8_m,0))</f>
        <v>140</v>
      </c>
      <c r="AI322" s="121">
        <f>IF(OR(historie[[#This Row],[Oštěp]]&lt;b_9_m,historie[[#This Row],[Oštěp]]=""),0,ROUNDDOWN(a_9_m*(historie[[#This Row],[Oštěp]]-b_9_m)^c_9_m,0))</f>
        <v>236</v>
      </c>
      <c r="AJ322" s="121">
        <f>IF(OR(historie[[#This Row],[1500m]]*24*60*60&gt;b_10_m,historie[[#This Row],[1500m]]=""),0,ROUNDDOWN(a_10_m*(b_10_m-historie[[#This Row],[1500m]]*24*60*60)^c_10_m,0))</f>
        <v>344</v>
      </c>
      <c r="AK32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2986</v>
      </c>
      <c r="AL322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459</v>
      </c>
      <c r="AM322" s="121">
        <f>IF(OR(historie[[#This Row],[Dálka]]&lt;b_2_m,historie[[#This Row],[Dálka]]=""),0,ROUNDDOWN(a_2_m*(ROUND(historie[[#This Row],[Dálka]]*VLOOKUP(historie[[#This Row],[Veteran]],Veteran,3,FALSE),0)-b_2_m)^c_2_m,0))</f>
        <v>313</v>
      </c>
      <c r="AN322" s="121">
        <f>IF(OR(historie[[#This Row],[Koule]]&lt;b_3_m,historie[[#This Row],[Koule]]=""),0,ROUNDDOWN(a_3_m*(FLOOR(historie[[#This Row],[Koule]]*VLOOKUP(historie[[#This Row],[Veteran]],Veteran,4,FALSE),0.01)-b_3_m)^c_3_m,0))</f>
        <v>425</v>
      </c>
      <c r="AO322" s="121">
        <f>IF(OR(historie[[#This Row],[Výška]]&lt;b_4_m,historie[[#This Row],[Výška]]=""),0,ROUNDDOWN(a_4_m*(ROUND(historie[[#This Row],[Výška]]*VLOOKUP(historie[[#This Row],[Veteran]],Veteran,5,FALSE),0)-b_4_m)^c_4_m,0))</f>
        <v>496</v>
      </c>
      <c r="AP322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394</v>
      </c>
      <c r="AQ322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84</v>
      </c>
      <c r="AR322" s="121">
        <f>IF(OR(historie[[#This Row],[Disk]]&lt;b_7_m,historie[[#This Row],[Disk]]=""),0,ROUNDDOWN(a_7_m*(FLOOR(historie[[#This Row],[Disk]]*VLOOKUP(historie[[#This Row],[Veteran]],Veteran,8,FALSE),0.01)-b_7_m)^c_7_m,0))</f>
        <v>283</v>
      </c>
      <c r="AS322" s="121">
        <f>IF(OR(historie[[#This Row],[Tyčka]]&lt;b_8_m,historie[[#This Row],[Tyčka]]=""),0,ROUNDDOWN(a_8_m*(ROUND(historie[[#This Row],[Tyčka]]*VLOOKUP(historie[[#This Row],[Veteran]],Veteran,9,FALSE),0)-b_8_m)^c_8_m,0))</f>
        <v>145</v>
      </c>
      <c r="AT322" s="121">
        <f>IF(OR(historie[[#This Row],[Oštěp]]&lt;b_9_m,historie[[#This Row],[Oštěp]]=""),0,ROUNDDOWN(a_9_m*(FLOOR(historie[[#This Row],[Oštěp]]*VLOOKUP(historie[[#This Row],[Veteran]],Veteran,10,FALSE),0.01)-b_9_m)^c_9_m,0))</f>
        <v>240</v>
      </c>
      <c r="AU322" s="121">
        <f>IF(OR(historie[[#This Row],[1500m]]*24*60*60&gt;b_10_m,historie[[#This Row],[1500m]]=""),0,ROUNDDOWN(a_10_m*(b_10_m-historie[[#This Row],[1500m]]*VLOOKUP(historie[[#This Row],[Veteran]],Veteran,11,FALSE)*24*60*60)^c_10_m,0))</f>
        <v>358</v>
      </c>
      <c r="AV322" s="80">
        <f t="shared" ref="AV322:AV371" si="5">SUM(AL322:AU322)</f>
        <v>3197</v>
      </c>
      <c r="AW322" s="121" cm="1">
        <f t="array" ref="AW322">MAX(IF(historie[[Jméno a příjmení]:[Jméno a příjmení]]=A322,historie[[100m_body_v]:[100m_body_v]]))
+MAX(IF(historie[[Jméno a příjmení]:[Jméno a příjmení]]=A322,historie[[dálka_body_v]:[dálka_body_v]]))
+MAX(IF(historie[[Jméno a příjmení]:[Jméno a příjmení]]=A322,historie[[koule_body_v]:[koule_body_v]]))
+MAX(IF(historie[[Jméno a příjmení]:[Jméno a příjmení]]=A322,historie[[výška_body_v]:[výška_body_v]]))
+MAX(IF(historie[[Jméno a příjmení]:[Jméno a příjmení]]=A322,historie[[400m_body_v]:[400m_body_v]]))
+MAX(IF(historie[[Jméno a příjmení]:[Jméno a příjmení]]=A322,historie[[překážky_body_v]:[překážky_body_v]]))
+MAX(IF(historie[[Jméno a příjmení]:[Jméno a příjmení]]=A322,historie[[disk_body_v]:[disk_body_v]]))
+MAX(IF(historie[[Jméno a příjmení]:[Jméno a příjmení]]=A322,historie[[tyčka_body_v]:[tyčka_body_v]]))
+MAX(IF(historie[[Jméno a příjmení]:[Jméno a příjmení]]=A322,historie[[oštěp_body_v]:[oštěp_body_v]]))
+MAX(IF(historie[[Jméno a příjmení]:[Jméno a příjmení]]=A322,historie[[1500m_body_v]:[1500m_body_v]]))</f>
        <v>3502</v>
      </c>
    </row>
    <row r="323" spans="1:49" x14ac:dyDescent="0.2">
      <c r="A323" s="122" t="s">
        <v>220</v>
      </c>
      <c r="B323" s="122">
        <v>1984</v>
      </c>
      <c r="C323" s="118">
        <v>12.64</v>
      </c>
      <c r="D323" s="119">
        <v>488</v>
      </c>
      <c r="E323" s="115">
        <v>526</v>
      </c>
      <c r="F323" s="119">
        <v>433</v>
      </c>
      <c r="G323" s="118">
        <v>8.09</v>
      </c>
      <c r="H323" s="119">
        <v>372</v>
      </c>
      <c r="I323" s="115">
        <v>160</v>
      </c>
      <c r="J323" s="119">
        <v>464</v>
      </c>
      <c r="K323" s="118">
        <v>64.319999999999993</v>
      </c>
      <c r="L323" s="119">
        <v>274</v>
      </c>
      <c r="M323" s="118">
        <v>23.32</v>
      </c>
      <c r="N323" s="119">
        <v>123</v>
      </c>
      <c r="O323" s="118">
        <v>17.5</v>
      </c>
      <c r="P323" s="119">
        <v>226</v>
      </c>
      <c r="Q323" s="115">
        <v>160</v>
      </c>
      <c r="R323" s="119">
        <v>70</v>
      </c>
      <c r="S323" s="118">
        <v>28.4</v>
      </c>
      <c r="T323" s="119">
        <v>277</v>
      </c>
      <c r="U323" s="120"/>
      <c r="V323" s="119">
        <v>0</v>
      </c>
      <c r="W323" s="119">
        <v>2727</v>
      </c>
      <c r="X323" s="83">
        <v>2020</v>
      </c>
      <c r="Y323" s="80">
        <f>IF(historie[[#This Row],[Ročník]]&lt;&gt;0,historie[[#This Row],[Rok]]-historie[[#This Row],[Ročník]],"")</f>
        <v>36</v>
      </c>
      <c r="Z323" s="80">
        <f>IF(AND(historie[[#This Row],[Ročník]]&lt;&gt;"",FLOOR(historie[[#This Row],[Rok]]-historie[[#This Row],[Ročník]],5)&gt;=35),FLOOR(historie[[#This Row],[Rok]]-historie[[#This Row],[Ročník]],5),0)</f>
        <v>35</v>
      </c>
      <c r="AA323" s="121">
        <f>IF(OR(historie[[#This Row],[100m]]&gt;b_1_m-k_1_m*měření,historie[[#This Row],[100m]]=""),0,ROUNDDOWN(a_1_m*(b_1_m-k_1_m*měření-historie[[#This Row],[100m]])^c_1_m,0))</f>
        <v>488</v>
      </c>
      <c r="AB323" s="121">
        <f>IF(OR(historie[[#This Row],[Dálka]]&lt;b_2_m,historie[[#This Row],[Dálka]]=""),0,ROUNDDOWN(a_2_m*(historie[[#This Row],[Dálka]]-b_2_m)^c_2_m,0))</f>
        <v>433</v>
      </c>
      <c r="AC323" s="121">
        <f>IF(OR(historie[[#This Row],[Koule]]&lt;b_3_m,historie[[#This Row],[Koule]]=""),0,ROUNDDOWN(a_3_m*(historie[[#This Row],[Koule]]-b_3_m)^c_3_m,0))</f>
        <v>372</v>
      </c>
      <c r="AD323" s="121">
        <f>IF(OR(historie[[#This Row],[Výška]]&lt;b_4_m,historie[[#This Row],[Výška]]=""),0,ROUNDDOWN(a_4_m*(historie[[#This Row],[Výška]]-b_4_m)^c_4_m,0))</f>
        <v>464</v>
      </c>
      <c r="AE323" s="121">
        <f>IF(OR(historie[[#This Row],[400m]]&gt;b_5_m-k_5_m*měření,historie[[#This Row],[400m]]=""),0,ROUNDDOWN(a_5_m*(b_5_m-k_5_m*měření-historie[[#This Row],[400m]])^c_5_m,0))</f>
        <v>274</v>
      </c>
      <c r="AF323" s="121">
        <f>IF(OR(historie[[#This Row],[Překážky]]&gt;b_6_m-k_6_m*měření,historie[[#This Row],[Překážky]]=""),0,ROUNDDOWN(a_6_m*(b_6_m-k_6_m*měření-historie[[#This Row],[Překážky]])^c_6_m,0))</f>
        <v>123</v>
      </c>
      <c r="AG323" s="121">
        <f>IF(OR(historie[[#This Row],[Disk]]&lt;b_7_m,historie[[#This Row],[Disk]]=""),0,ROUNDDOWN(a_7_m*(historie[[#This Row],[Disk]]-b_7_m)^c_7_m,0))</f>
        <v>226</v>
      </c>
      <c r="AH323" s="121">
        <f>IF(OR(historie[[#This Row],[Tyčka]]&lt;b_8_m,historie[[#This Row],[Tyčka]]=""),0,ROUNDDOWN(a_8_m*(historie[[#This Row],[Tyčka]]-b_8_m)^c_8_m,0))</f>
        <v>70</v>
      </c>
      <c r="AI323" s="121">
        <f>IF(OR(historie[[#This Row],[Oštěp]]&lt;b_9_m,historie[[#This Row],[Oštěp]]=""),0,ROUNDDOWN(a_9_m*(historie[[#This Row],[Oštěp]]-b_9_m)^c_9_m,0))</f>
        <v>277</v>
      </c>
      <c r="AJ323" s="121">
        <f>IF(OR(historie[[#This Row],[1500m]]*24*60*60&gt;b_10_m,historie[[#This Row],[1500m]]=""),0,ROUNDDOWN(a_10_m*(b_10_m-historie[[#This Row],[1500m]]*24*60*60)^c_10_m,0))</f>
        <v>0</v>
      </c>
      <c r="AK32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2727</v>
      </c>
      <c r="AL323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516</v>
      </c>
      <c r="AM323" s="121">
        <f>IF(OR(historie[[#This Row],[Dálka]]&lt;b_2_m,historie[[#This Row],[Dálka]]=""),0,ROUNDDOWN(a_2_m*(ROUND(historie[[#This Row],[Dálka]]*VLOOKUP(historie[[#This Row],[Veteran]],Veteran,3,FALSE),0)-b_2_m)^c_2_m,0))</f>
        <v>467</v>
      </c>
      <c r="AN323" s="121">
        <f>IF(OR(historie[[#This Row],[Koule]]&lt;b_3_m,historie[[#This Row],[Koule]]=""),0,ROUNDDOWN(a_3_m*(FLOOR(historie[[#This Row],[Koule]]*VLOOKUP(historie[[#This Row],[Veteran]],Veteran,4,FALSE),0.01)-b_3_m)^c_3_m,0))</f>
        <v>389</v>
      </c>
      <c r="AO323" s="121">
        <f>IF(OR(historie[[#This Row],[Výška]]&lt;b_4_m,historie[[#This Row],[Výška]]=""),0,ROUNDDOWN(a_4_m*(ROUND(historie[[#This Row],[Výška]]*VLOOKUP(historie[[#This Row],[Veteran]],Veteran,5,FALSE),0)-b_4_m)^c_4_m,0))</f>
        <v>496</v>
      </c>
      <c r="AP323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340</v>
      </c>
      <c r="AQ323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136</v>
      </c>
      <c r="AR323" s="121">
        <f>IF(OR(historie[[#This Row],[Disk]]&lt;b_7_m,historie[[#This Row],[Disk]]=""),0,ROUNDDOWN(a_7_m*(FLOOR(historie[[#This Row],[Disk]]*VLOOKUP(historie[[#This Row],[Veteran]],Veteran,8,FALSE),0.01)-b_7_m)^c_7_m,0))</f>
        <v>230</v>
      </c>
      <c r="AS323" s="121">
        <f>IF(OR(historie[[#This Row],[Tyčka]]&lt;b_8_m,historie[[#This Row],[Tyčka]]=""),0,ROUNDDOWN(a_8_m*(ROUND(historie[[#This Row],[Tyčka]]*VLOOKUP(historie[[#This Row],[Veteran]],Veteran,9,FALSE),0)-b_8_m)^c_8_m,0))</f>
        <v>75</v>
      </c>
      <c r="AT323" s="121">
        <f>IF(OR(historie[[#This Row],[Oštěp]]&lt;b_9_m,historie[[#This Row],[Oštěp]]=""),0,ROUNDDOWN(a_9_m*(FLOOR(historie[[#This Row],[Oštěp]]*VLOOKUP(historie[[#This Row],[Veteran]],Veteran,10,FALSE),0.01)-b_9_m)^c_9_m,0))</f>
        <v>282</v>
      </c>
      <c r="AU323" s="12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23" s="80">
        <f t="shared" si="5"/>
        <v>2931</v>
      </c>
      <c r="AW323" s="121" cm="1">
        <f t="array" ref="AW323">MAX(IF(historie[[Jméno a příjmení]:[Jméno a příjmení]]=A323,historie[[100m_body_v]:[100m_body_v]]))
+MAX(IF(historie[[Jméno a příjmení]:[Jméno a příjmení]]=A323,historie[[dálka_body_v]:[dálka_body_v]]))
+MAX(IF(historie[[Jméno a příjmení]:[Jméno a příjmení]]=A323,historie[[koule_body_v]:[koule_body_v]]))
+MAX(IF(historie[[Jméno a příjmení]:[Jméno a příjmení]]=A323,historie[[výška_body_v]:[výška_body_v]]))
+MAX(IF(historie[[Jméno a příjmení]:[Jméno a příjmení]]=A323,historie[[400m_body_v]:[400m_body_v]]))
+MAX(IF(historie[[Jméno a příjmení]:[Jméno a příjmení]]=A323,historie[[překážky_body_v]:[překážky_body_v]]))
+MAX(IF(historie[[Jméno a příjmení]:[Jméno a příjmení]]=A323,historie[[disk_body_v]:[disk_body_v]]))
+MAX(IF(historie[[Jméno a příjmení]:[Jméno a příjmení]]=A323,historie[[tyčka_body_v]:[tyčka_body_v]]))
+MAX(IF(historie[[Jméno a příjmení]:[Jméno a příjmení]]=A323,historie[[oštěp_body_v]:[oštěp_body_v]]))
+MAX(IF(historie[[Jméno a příjmení]:[Jméno a příjmení]]=A323,historie[[1500m_body_v]:[1500m_body_v]]))</f>
        <v>3502</v>
      </c>
    </row>
    <row r="324" spans="1:49" x14ac:dyDescent="0.2">
      <c r="A324" s="56" t="s">
        <v>22</v>
      </c>
      <c r="B324" s="56">
        <v>1980</v>
      </c>
      <c r="C324" s="57">
        <v>13.78</v>
      </c>
      <c r="D324" s="58">
        <v>309</v>
      </c>
      <c r="E324" s="59">
        <v>484</v>
      </c>
      <c r="F324" s="58">
        <v>352</v>
      </c>
      <c r="G324" s="57">
        <v>8.56</v>
      </c>
      <c r="H324" s="58">
        <v>400</v>
      </c>
      <c r="I324" s="63">
        <v>170</v>
      </c>
      <c r="J324" s="58">
        <v>544</v>
      </c>
      <c r="K324" s="57">
        <v>63.25</v>
      </c>
      <c r="L324" s="58">
        <v>305</v>
      </c>
      <c r="M324" s="57">
        <v>20.95</v>
      </c>
      <c r="N324" s="58">
        <v>261</v>
      </c>
      <c r="O324" s="57">
        <v>21.3</v>
      </c>
      <c r="P324" s="58">
        <v>297</v>
      </c>
      <c r="Q324" s="63">
        <v>170</v>
      </c>
      <c r="R324" s="58">
        <v>86</v>
      </c>
      <c r="S324" s="57">
        <v>36</v>
      </c>
      <c r="T324" s="58">
        <v>384</v>
      </c>
      <c r="U324" s="60">
        <v>3.8078703703703707E-3</v>
      </c>
      <c r="V324" s="58">
        <v>403</v>
      </c>
      <c r="W324" s="58">
        <v>3341</v>
      </c>
      <c r="X324" s="83">
        <v>2008</v>
      </c>
      <c r="Y324" s="77">
        <f>IF(historie[[#This Row],[Ročník]]&lt;&gt;0,historie[[#This Row],[Rok]]-historie[[#This Row],[Ročník]],"")</f>
        <v>28</v>
      </c>
      <c r="Z324" s="80">
        <f>IF(AND(historie[[#This Row],[Ročník]]&lt;&gt;"",FLOOR(historie[[#This Row],[Rok]]-historie[[#This Row],[Ročník]],5)&gt;=35),FLOOR(historie[[#This Row],[Rok]]-historie[[#This Row],[Ročník]],5),0)</f>
        <v>0</v>
      </c>
      <c r="AA324" s="61">
        <f>IF(OR(historie[[#This Row],[100m]]&gt;b_1_m-k_1_m*měření,historie[[#This Row],[100m]]=""),0,ROUNDDOWN(a_1_m*(b_1_m-k_1_m*měření-historie[[#This Row],[100m]])^c_1_m,0))</f>
        <v>309</v>
      </c>
      <c r="AB324" s="61">
        <f>IF(OR(historie[[#This Row],[Dálka]]&lt;b_2_m,historie[[#This Row],[Dálka]]=""),0,ROUNDDOWN(a_2_m*(historie[[#This Row],[Dálka]]-b_2_m)^c_2_m,0))</f>
        <v>352</v>
      </c>
      <c r="AC324" s="61">
        <f>IF(OR(historie[[#This Row],[Koule]]&lt;b_3_m,historie[[#This Row],[Koule]]=""),0,ROUNDDOWN(a_3_m*(historie[[#This Row],[Koule]]-b_3_m)^c_3_m,0))</f>
        <v>400</v>
      </c>
      <c r="AD324" s="61">
        <f>IF(OR(historie[[#This Row],[Výška]]&lt;b_4_m,historie[[#This Row],[Výška]]=""),0,ROUNDDOWN(a_4_m*(historie[[#This Row],[Výška]]-b_4_m)^c_4_m,0))</f>
        <v>544</v>
      </c>
      <c r="AE324" s="61">
        <f>IF(OR(historie[[#This Row],[400m]]&gt;b_5_m-k_5_m*měření,historie[[#This Row],[400m]]=""),0,ROUNDDOWN(a_5_m*(b_5_m-k_5_m*měření-historie[[#This Row],[400m]])^c_5_m,0))</f>
        <v>305</v>
      </c>
      <c r="AF324" s="61">
        <f>IF(OR(historie[[#This Row],[Překážky]]&gt;b_6_m-k_6_m*měření,historie[[#This Row],[Překážky]]=""),0,ROUNDDOWN(a_6_m*(b_6_m-k_6_m*měření-historie[[#This Row],[Překážky]])^c_6_m,0))</f>
        <v>261</v>
      </c>
      <c r="AG324" s="61">
        <f>IF(OR(historie[[#This Row],[Disk]]&lt;b_7_m,historie[[#This Row],[Disk]]=""),0,ROUNDDOWN(a_7_m*(historie[[#This Row],[Disk]]-b_7_m)^c_7_m,0))</f>
        <v>297</v>
      </c>
      <c r="AH324" s="61">
        <f>IF(OR(historie[[#This Row],[Tyčka]]&lt;b_8_m,historie[[#This Row],[Tyčka]]=""),0,ROUNDDOWN(a_8_m*(historie[[#This Row],[Tyčka]]-b_8_m)^c_8_m,0))</f>
        <v>86</v>
      </c>
      <c r="AI324" s="61">
        <f>IF(OR(historie[[#This Row],[Oštěp]]&lt;b_9_m,historie[[#This Row],[Oštěp]]=""),0,ROUNDDOWN(a_9_m*(historie[[#This Row],[Oštěp]]-b_9_m)^c_9_m,0))</f>
        <v>384</v>
      </c>
      <c r="AJ324" s="61">
        <f>IF(OR(historie[[#This Row],[1500m]]*24*60*60&gt;b_10_m,historie[[#This Row],[1500m]]=""),0,ROUNDDOWN(a_10_m*(b_10_m-historie[[#This Row],[1500m]]*24*60*60)^c_10_m,0))</f>
        <v>404</v>
      </c>
      <c r="AK32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3342</v>
      </c>
      <c r="AL32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309</v>
      </c>
      <c r="AM324" s="61">
        <f>IF(OR(historie[[#This Row],[Dálka]]&lt;b_2_m,historie[[#This Row],[Dálka]]=""),0,ROUNDDOWN(a_2_m*(ROUND(historie[[#This Row],[Dálka]]*VLOOKUP(historie[[#This Row],[Veteran]],Veteran,3,FALSE),0)-b_2_m)^c_2_m,0))</f>
        <v>352</v>
      </c>
      <c r="AN324" s="61">
        <f>IF(OR(historie[[#This Row],[Koule]]&lt;b_3_m,historie[[#This Row],[Koule]]=""),0,ROUNDDOWN(a_3_m*(FLOOR(historie[[#This Row],[Koule]]*VLOOKUP(historie[[#This Row],[Veteran]],Veteran,4,FALSE),0.01)-b_3_m)^c_3_m,0))</f>
        <v>400</v>
      </c>
      <c r="AO324" s="61">
        <f>IF(OR(historie[[#This Row],[Výška]]&lt;b_4_m,historie[[#This Row],[Výška]]=""),0,ROUNDDOWN(a_4_m*(ROUND(historie[[#This Row],[Výška]]*VLOOKUP(historie[[#This Row],[Veteran]],Veteran,5,FALSE),0)-b_4_m)^c_4_m,0))</f>
        <v>544</v>
      </c>
      <c r="AP32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305</v>
      </c>
      <c r="AQ32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261</v>
      </c>
      <c r="AR324" s="61">
        <f>IF(OR(historie[[#This Row],[Disk]]&lt;b_7_m,historie[[#This Row],[Disk]]=""),0,ROUNDDOWN(a_7_m*(FLOOR(historie[[#This Row],[Disk]]*VLOOKUP(historie[[#This Row],[Veteran]],Veteran,8,FALSE),0.01)-b_7_m)^c_7_m,0))</f>
        <v>297</v>
      </c>
      <c r="AS324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324" s="61">
        <f>IF(OR(historie[[#This Row],[Oštěp]]&lt;b_9_m,historie[[#This Row],[Oštěp]]=""),0,ROUNDDOWN(a_9_m*(FLOOR(historie[[#This Row],[Oštěp]]*VLOOKUP(historie[[#This Row],[Veteran]],Veteran,10,FALSE),0.01)-b_9_m)^c_9_m,0))</f>
        <v>384</v>
      </c>
      <c r="AU324" s="61">
        <f>IF(OR(historie[[#This Row],[1500m]]*24*60*60&gt;b_10_m,historie[[#This Row],[1500m]]=""),0,ROUNDDOWN(a_10_m*(b_10_m-historie[[#This Row],[1500m]]*VLOOKUP(historie[[#This Row],[Veteran]],Veteran,11,FALSE)*24*60*60)^c_10_m,0))</f>
        <v>404</v>
      </c>
      <c r="AV324" s="80">
        <f t="shared" si="5"/>
        <v>3342</v>
      </c>
      <c r="AW324" s="62">
        <f t="array" ref="AW324">MAX(IF(historie[[Jméno a příjmení]:[Jméno a příjmení]]=A324,historie[[100m_body_v]:[100m_body_v]]))
+MAX(IF(historie[[Jméno a příjmení]:[Jméno a příjmení]]=A324,historie[[dálka_body_v]:[dálka_body_v]]))
+MAX(IF(historie[[Jméno a příjmení]:[Jméno a příjmení]]=A324,historie[[koule_body_v]:[koule_body_v]]))
+MAX(IF(historie[[Jméno a příjmení]:[Jméno a příjmení]]=A324,historie[[výška_body_v]:[výška_body_v]]))
+MAX(IF(historie[[Jméno a příjmení]:[Jméno a příjmení]]=A324,historie[[400m_body_v]:[400m_body_v]]))
+MAX(IF(historie[[Jméno a příjmení]:[Jméno a příjmení]]=A324,historie[[překážky_body_v]:[překážky_body_v]]))
+MAX(IF(historie[[Jméno a příjmení]:[Jméno a příjmení]]=A324,historie[[disk_body_v]:[disk_body_v]]))
+MAX(IF(historie[[Jméno a příjmení]:[Jméno a příjmení]]=A324,historie[[tyčka_body_v]:[tyčka_body_v]]))
+MAX(IF(historie[[Jméno a příjmení]:[Jméno a příjmení]]=A324,historie[[oštěp_body_v]:[oštěp_body_v]]))
+MAX(IF(historie[[Jméno a příjmení]:[Jméno a příjmení]]=A324,historie[[1500m_body_v]:[1500m_body_v]]))</f>
        <v>3370</v>
      </c>
    </row>
    <row r="325" spans="1:49" x14ac:dyDescent="0.2">
      <c r="A325" s="56" t="s">
        <v>22</v>
      </c>
      <c r="B325" s="56">
        <v>1981</v>
      </c>
      <c r="C325" s="57">
        <v>13.65</v>
      </c>
      <c r="D325" s="58">
        <v>328</v>
      </c>
      <c r="E325" s="59">
        <v>489</v>
      </c>
      <c r="F325" s="58">
        <v>361</v>
      </c>
      <c r="G325" s="57">
        <v>8.33</v>
      </c>
      <c r="H325" s="58">
        <v>386</v>
      </c>
      <c r="I325" s="63">
        <v>160</v>
      </c>
      <c r="J325" s="58">
        <v>464</v>
      </c>
      <c r="K325" s="57">
        <v>65.17</v>
      </c>
      <c r="L325" s="58">
        <v>250</v>
      </c>
      <c r="M325" s="57">
        <v>22.68</v>
      </c>
      <c r="N325" s="58">
        <v>155</v>
      </c>
      <c r="O325" s="57">
        <v>21.09</v>
      </c>
      <c r="P325" s="58">
        <v>293</v>
      </c>
      <c r="Q325" s="63">
        <v>170</v>
      </c>
      <c r="R325" s="58">
        <v>86</v>
      </c>
      <c r="S325" s="57">
        <v>31.3</v>
      </c>
      <c r="T325" s="58">
        <v>318</v>
      </c>
      <c r="U325" s="60">
        <v>3.9814814814814817E-3</v>
      </c>
      <c r="V325" s="58">
        <v>335</v>
      </c>
      <c r="W325" s="58">
        <v>2976</v>
      </c>
      <c r="X325" s="83">
        <v>2007</v>
      </c>
      <c r="Y325" s="77">
        <f>IF(historie[[#This Row],[Ročník]]&lt;&gt;0,historie[[#This Row],[Rok]]-historie[[#This Row],[Ročník]],"")</f>
        <v>26</v>
      </c>
      <c r="Z325" s="80">
        <f>IF(AND(historie[[#This Row],[Ročník]]&lt;&gt;"",FLOOR(historie[[#This Row],[Rok]]-historie[[#This Row],[Ročník]],5)&gt;=35),FLOOR(historie[[#This Row],[Rok]]-historie[[#This Row],[Ročník]],5),0)</f>
        <v>0</v>
      </c>
      <c r="AA325" s="61">
        <f>IF(OR(historie[[#This Row],[100m]]&gt;b_1_m-k_1_m*měření,historie[[#This Row],[100m]]=""),0,ROUNDDOWN(a_1_m*(b_1_m-k_1_m*měření-historie[[#This Row],[100m]])^c_1_m,0))</f>
        <v>328</v>
      </c>
      <c r="AB325" s="61">
        <f>IF(OR(historie[[#This Row],[Dálka]]&lt;b_2_m,historie[[#This Row],[Dálka]]=""),0,ROUNDDOWN(a_2_m*(historie[[#This Row],[Dálka]]-b_2_m)^c_2_m,0))</f>
        <v>361</v>
      </c>
      <c r="AC325" s="61">
        <f>IF(OR(historie[[#This Row],[Koule]]&lt;b_3_m,historie[[#This Row],[Koule]]=""),0,ROUNDDOWN(a_3_m*(historie[[#This Row],[Koule]]-b_3_m)^c_3_m,0))</f>
        <v>386</v>
      </c>
      <c r="AD325" s="61">
        <f>IF(OR(historie[[#This Row],[Výška]]&lt;b_4_m,historie[[#This Row],[Výška]]=""),0,ROUNDDOWN(a_4_m*(historie[[#This Row],[Výška]]-b_4_m)^c_4_m,0))</f>
        <v>464</v>
      </c>
      <c r="AE325" s="61">
        <f>IF(OR(historie[[#This Row],[400m]]&gt;b_5_m-k_5_m*měření,historie[[#This Row],[400m]]=""),0,ROUNDDOWN(a_5_m*(b_5_m-k_5_m*měření-historie[[#This Row],[400m]])^c_5_m,0))</f>
        <v>250</v>
      </c>
      <c r="AF325" s="61">
        <f>IF(OR(historie[[#This Row],[Překážky]]&gt;b_6_m-k_6_m*měření,historie[[#This Row],[Překážky]]=""),0,ROUNDDOWN(a_6_m*(b_6_m-k_6_m*měření-historie[[#This Row],[Překážky]])^c_6_m,0))</f>
        <v>155</v>
      </c>
      <c r="AG325" s="61">
        <f>IF(OR(historie[[#This Row],[Disk]]&lt;b_7_m,historie[[#This Row],[Disk]]=""),0,ROUNDDOWN(a_7_m*(historie[[#This Row],[Disk]]-b_7_m)^c_7_m,0))</f>
        <v>293</v>
      </c>
      <c r="AH325" s="61">
        <f>IF(OR(historie[[#This Row],[Tyčka]]&lt;b_8_m,historie[[#This Row],[Tyčka]]=""),0,ROUNDDOWN(a_8_m*(historie[[#This Row],[Tyčka]]-b_8_m)^c_8_m,0))</f>
        <v>86</v>
      </c>
      <c r="AI325" s="61">
        <f>IF(OR(historie[[#This Row],[Oštěp]]&lt;b_9_m,historie[[#This Row],[Oštěp]]=""),0,ROUNDDOWN(a_9_m*(historie[[#This Row],[Oštěp]]-b_9_m)^c_9_m,0))</f>
        <v>318</v>
      </c>
      <c r="AJ325" s="61">
        <f>IF(OR(historie[[#This Row],[1500m]]*24*60*60&gt;b_10_m,historie[[#This Row],[1500m]]=""),0,ROUNDDOWN(a_10_m*(b_10_m-historie[[#This Row],[1500m]]*24*60*60)^c_10_m,0))</f>
        <v>333</v>
      </c>
      <c r="AK32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2974</v>
      </c>
      <c r="AL32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328</v>
      </c>
      <c r="AM325" s="61">
        <f>IF(OR(historie[[#This Row],[Dálka]]&lt;b_2_m,historie[[#This Row],[Dálka]]=""),0,ROUNDDOWN(a_2_m*(ROUND(historie[[#This Row],[Dálka]]*VLOOKUP(historie[[#This Row],[Veteran]],Veteran,3,FALSE),0)-b_2_m)^c_2_m,0))</f>
        <v>361</v>
      </c>
      <c r="AN325" s="61">
        <f>IF(OR(historie[[#This Row],[Koule]]&lt;b_3_m,historie[[#This Row],[Koule]]=""),0,ROUNDDOWN(a_3_m*(FLOOR(historie[[#This Row],[Koule]]*VLOOKUP(historie[[#This Row],[Veteran]],Veteran,4,FALSE),0.01)-b_3_m)^c_3_m,0))</f>
        <v>386</v>
      </c>
      <c r="AO325" s="6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32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250</v>
      </c>
      <c r="AQ32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155</v>
      </c>
      <c r="AR325" s="61">
        <f>IF(OR(historie[[#This Row],[Disk]]&lt;b_7_m,historie[[#This Row],[Disk]]=""),0,ROUNDDOWN(a_7_m*(FLOOR(historie[[#This Row],[Disk]]*VLOOKUP(historie[[#This Row],[Veteran]],Veteran,8,FALSE),0.01)-b_7_m)^c_7_m,0))</f>
        <v>293</v>
      </c>
      <c r="AS325" s="61">
        <f>IF(OR(historie[[#This Row],[Tyčka]]&lt;b_8_m,historie[[#This Row],[Tyčka]]=""),0,ROUNDDOWN(a_8_m*(ROUND(historie[[#This Row],[Tyčka]]*VLOOKUP(historie[[#This Row],[Veteran]],Veteran,9,FALSE),0)-b_8_m)^c_8_m,0))</f>
        <v>86</v>
      </c>
      <c r="AT325" s="61">
        <f>IF(OR(historie[[#This Row],[Oštěp]]&lt;b_9_m,historie[[#This Row],[Oštěp]]=""),0,ROUNDDOWN(a_9_m*(FLOOR(historie[[#This Row],[Oštěp]]*VLOOKUP(historie[[#This Row],[Veteran]],Veteran,10,FALSE),0.01)-b_9_m)^c_9_m,0))</f>
        <v>318</v>
      </c>
      <c r="AU325" s="61">
        <f>IF(OR(historie[[#This Row],[1500m]]*24*60*60&gt;b_10_m,historie[[#This Row],[1500m]]=""),0,ROUNDDOWN(a_10_m*(b_10_m-historie[[#This Row],[1500m]]*VLOOKUP(historie[[#This Row],[Veteran]],Veteran,11,FALSE)*24*60*60)^c_10_m,0))</f>
        <v>333</v>
      </c>
      <c r="AV325" s="80">
        <f t="shared" si="5"/>
        <v>2974</v>
      </c>
      <c r="AW325" s="62">
        <f t="array" ref="AW325">MAX(IF(historie[[Jméno a příjmení]:[Jméno a příjmení]]=A325,historie[[100m_body_v]:[100m_body_v]]))
+MAX(IF(historie[[Jméno a příjmení]:[Jméno a příjmení]]=A325,historie[[dálka_body_v]:[dálka_body_v]]))
+MAX(IF(historie[[Jméno a příjmení]:[Jméno a příjmení]]=A325,historie[[koule_body_v]:[koule_body_v]]))
+MAX(IF(historie[[Jméno a příjmení]:[Jméno a příjmení]]=A325,historie[[výška_body_v]:[výška_body_v]]))
+MAX(IF(historie[[Jméno a příjmení]:[Jméno a příjmení]]=A325,historie[[400m_body_v]:[400m_body_v]]))
+MAX(IF(historie[[Jméno a příjmení]:[Jméno a příjmení]]=A325,historie[[překážky_body_v]:[překážky_body_v]]))
+MAX(IF(historie[[Jméno a příjmení]:[Jméno a příjmení]]=A325,historie[[disk_body_v]:[disk_body_v]]))
+MAX(IF(historie[[Jméno a příjmení]:[Jméno a příjmení]]=A325,historie[[tyčka_body_v]:[tyčka_body_v]]))
+MAX(IF(historie[[Jméno a příjmení]:[Jméno a příjmení]]=A325,historie[[oštěp_body_v]:[oštěp_body_v]]))
+MAX(IF(historie[[Jméno a příjmení]:[Jméno a příjmení]]=A325,historie[[1500m_body_v]:[1500m_body_v]]))</f>
        <v>3370</v>
      </c>
    </row>
    <row r="326" spans="1:49" x14ac:dyDescent="0.2">
      <c r="A326" s="111" t="s">
        <v>199</v>
      </c>
      <c r="B326" s="111">
        <v>1983</v>
      </c>
      <c r="C326" s="112">
        <v>14.5</v>
      </c>
      <c r="D326" s="113">
        <v>215</v>
      </c>
      <c r="E326" s="114">
        <v>382</v>
      </c>
      <c r="F326" s="113">
        <v>177</v>
      </c>
      <c r="G326" s="112">
        <v>6.44</v>
      </c>
      <c r="H326" s="113">
        <v>274</v>
      </c>
      <c r="I326" s="115"/>
      <c r="J326" s="113"/>
      <c r="K326" s="112">
        <v>67.95</v>
      </c>
      <c r="L326" s="113">
        <v>180</v>
      </c>
      <c r="M326" s="112"/>
      <c r="N326" s="113"/>
      <c r="O326" s="112">
        <v>16.78</v>
      </c>
      <c r="P326" s="113">
        <v>212</v>
      </c>
      <c r="Q326" s="115"/>
      <c r="R326" s="113"/>
      <c r="S326" s="112">
        <v>18.510000000000002</v>
      </c>
      <c r="T326" s="113">
        <v>141</v>
      </c>
      <c r="U326" s="116">
        <v>3.944444444444444E-3</v>
      </c>
      <c r="V326" s="113">
        <v>348</v>
      </c>
      <c r="W326" s="113">
        <v>1547</v>
      </c>
      <c r="X326" s="106">
        <v>2014</v>
      </c>
      <c r="Y326" s="107">
        <f>IF(historie[[#This Row],[Ročník]]&lt;&gt;0,historie[[#This Row],[Rok]]-historie[[#This Row],[Ročník]],"")</f>
        <v>31</v>
      </c>
      <c r="Z326" s="107">
        <f>IF(AND(historie[[#This Row],[Ročník]]&lt;&gt;"",FLOOR(historie[[#This Row],[Rok]]-historie[[#This Row],[Ročník]],5)&gt;=35),FLOOR(historie[[#This Row],[Rok]]-historie[[#This Row],[Ročník]],5),0)</f>
        <v>0</v>
      </c>
      <c r="AA326" s="108">
        <f>IF(OR(historie[[#This Row],[100m]]&gt;b_1_m-k_1_m*měření,historie[[#This Row],[100m]]=""),0,ROUNDDOWN(a_1_m*(b_1_m-k_1_m*měření-historie[[#This Row],[100m]])^c_1_m,0))</f>
        <v>215</v>
      </c>
      <c r="AB326" s="108">
        <f>IF(OR(historie[[#This Row],[Dálka]]&lt;b_2_m,historie[[#This Row],[Dálka]]=""),0,ROUNDDOWN(a_2_m*(historie[[#This Row],[Dálka]]-b_2_m)^c_2_m,0))</f>
        <v>177</v>
      </c>
      <c r="AC326" s="108">
        <f>IF(OR(historie[[#This Row],[Koule]]&lt;b_3_m,historie[[#This Row],[Koule]]=""),0,ROUNDDOWN(a_3_m*(historie[[#This Row],[Koule]]-b_3_m)^c_3_m,0))</f>
        <v>274</v>
      </c>
      <c r="AD326" s="108">
        <f>IF(OR(historie[[#This Row],[Výška]]&lt;b_4_m,historie[[#This Row],[Výška]]=""),0,ROUNDDOWN(a_4_m*(historie[[#This Row],[Výška]]-b_4_m)^c_4_m,0))</f>
        <v>0</v>
      </c>
      <c r="AE326" s="108">
        <f>IF(OR(historie[[#This Row],[400m]]&gt;b_5_m-k_5_m*měření,historie[[#This Row],[400m]]=""),0,ROUNDDOWN(a_5_m*(b_5_m-k_5_m*měření-historie[[#This Row],[400m]])^c_5_m,0))</f>
        <v>180</v>
      </c>
      <c r="AF326" s="108">
        <f>IF(OR(historie[[#This Row],[Překážky]]&gt;b_6_m-k_6_m*měření,historie[[#This Row],[Překážky]]=""),0,ROUNDDOWN(a_6_m*(b_6_m-k_6_m*měření-historie[[#This Row],[Překážky]])^c_6_m,0))</f>
        <v>0</v>
      </c>
      <c r="AG326" s="108">
        <f>IF(OR(historie[[#This Row],[Disk]]&lt;b_7_m,historie[[#This Row],[Disk]]=""),0,ROUNDDOWN(a_7_m*(historie[[#This Row],[Disk]]-b_7_m)^c_7_m,0))</f>
        <v>212</v>
      </c>
      <c r="AH326" s="108">
        <f>IF(OR(historie[[#This Row],[Tyčka]]&lt;b_8_m,historie[[#This Row],[Tyčka]]=""),0,ROUNDDOWN(a_8_m*(historie[[#This Row],[Tyčka]]-b_8_m)^c_8_m,0))</f>
        <v>0</v>
      </c>
      <c r="AI326" s="108">
        <f>IF(OR(historie[[#This Row],[Oštěp]]&lt;b_9_m,historie[[#This Row],[Oštěp]]=""),0,ROUNDDOWN(a_9_m*(historie[[#This Row],[Oštěp]]-b_9_m)^c_9_m,0))</f>
        <v>141</v>
      </c>
      <c r="AJ326" s="108">
        <f>IF(OR(historie[[#This Row],[1500m]]*24*60*60&gt;b_10_m,historie[[#This Row],[1500m]]=""),0,ROUNDDOWN(a_10_m*(b_10_m-historie[[#This Row],[1500m]]*24*60*60)^c_10_m,0))</f>
        <v>348</v>
      </c>
      <c r="AK326" s="109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1547</v>
      </c>
      <c r="AL326" s="108">
        <f>IF(OR(historie[[#This Row],[100m]]&gt;b_1_m-k_1_m*měření,historie[[#This Row],[100m]]=""),0,ROUNDDOWN(a_1_m*(b_1_m-k_1_m*měření-CEILING(historie[[#This Row],[100m]]*VLOOKUP(historie[[#This Row],[Veteran]],Veteran,2,FALSE),0.01))^c_1_m,0))</f>
        <v>215</v>
      </c>
      <c r="AM326" s="108">
        <f>IF(OR(historie[[#This Row],[Dálka]]&lt;b_2_m,historie[[#This Row],[Dálka]]=""),0,ROUNDDOWN(a_2_m*(ROUND(historie[[#This Row],[Dálka]]*VLOOKUP(historie[[#This Row],[Veteran]],Veteran,3,FALSE),0)-b_2_m)^c_2_m,0))</f>
        <v>177</v>
      </c>
      <c r="AN326" s="108">
        <f>IF(OR(historie[[#This Row],[Koule]]&lt;b_3_m,historie[[#This Row],[Koule]]=""),0,ROUNDDOWN(a_3_m*(FLOOR(historie[[#This Row],[Koule]]*VLOOKUP(historie[[#This Row],[Veteran]],Veteran,4,FALSE),0.01)-b_3_m)^c_3_m,0))</f>
        <v>274</v>
      </c>
      <c r="AO326" s="108">
        <f>IF(OR(historie[[#This Row],[Výška]]&lt;b_4_m,historie[[#This Row],[Výška]]=""),0,ROUNDDOWN(a_4_m*(ROUND(historie[[#This Row],[Výška]]*VLOOKUP(historie[[#This Row],[Veteran]],Veteran,5,FALSE),0)-b_4_m)^c_4_m,0))</f>
        <v>0</v>
      </c>
      <c r="AP326" s="108">
        <f>IF(OR(historie[[#This Row],[400m]]&gt;b_5_m-k_5_m*měření,historie[[#This Row],[400m]]=""),0,ROUNDDOWN(a_5_m*(b_5_m-k_5_m*měření-CEILING(historie[[#This Row],[400m]]*VLOOKUP(historie[[#This Row],[Veteran]],Veteran,6,FALSE),0.01))^c_5_m,0))</f>
        <v>180</v>
      </c>
      <c r="AQ326" s="108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26" s="108">
        <f>IF(OR(historie[[#This Row],[Disk]]&lt;b_7_m,historie[[#This Row],[Disk]]=""),0,ROUNDDOWN(a_7_m*(FLOOR(historie[[#This Row],[Disk]]*VLOOKUP(historie[[#This Row],[Veteran]],Veteran,8,FALSE),0.01)-b_7_m)^c_7_m,0))</f>
        <v>212</v>
      </c>
      <c r="AS326" s="108">
        <f>IF(OR(historie[[#This Row],[Tyčka]]&lt;b_8_m,historie[[#This Row],[Tyčka]]=""),0,ROUNDDOWN(a_8_m*(ROUND(historie[[#This Row],[Tyčka]]*VLOOKUP(historie[[#This Row],[Veteran]],Veteran,9,FALSE),0)-b_8_m)^c_8_m,0))</f>
        <v>0</v>
      </c>
      <c r="AT326" s="108">
        <f>IF(OR(historie[[#This Row],[Oštěp]]&lt;b_9_m,historie[[#This Row],[Oštěp]]=""),0,ROUNDDOWN(a_9_m*(FLOOR(historie[[#This Row],[Oštěp]]*VLOOKUP(historie[[#This Row],[Veteran]],Veteran,10,FALSE),0.01)-b_9_m)^c_9_m,0))</f>
        <v>141</v>
      </c>
      <c r="AU326" s="108">
        <f>IF(OR(historie[[#This Row],[1500m]]*24*60*60&gt;b_10_m,historie[[#This Row],[1500m]]=""),0,ROUNDDOWN(a_10_m*(b_10_m-historie[[#This Row],[1500m]]*VLOOKUP(historie[[#This Row],[Veteran]],Veteran,11,FALSE)*24*60*60)^c_10_m,0))</f>
        <v>348</v>
      </c>
      <c r="AV326" s="107">
        <f t="shared" si="5"/>
        <v>1547</v>
      </c>
      <c r="AW326" s="108">
        <f t="array" ref="AW326">MAX(IF(historie[[Jméno a příjmení]:[Jméno a příjmení]]=A326,historie[[100m_body_v]:[100m_body_v]]))
+MAX(IF(historie[[Jméno a příjmení]:[Jméno a příjmení]]=A326,historie[[dálka_body_v]:[dálka_body_v]]))
+MAX(IF(historie[[Jméno a příjmení]:[Jméno a příjmení]]=A326,historie[[koule_body_v]:[koule_body_v]]))
+MAX(IF(historie[[Jméno a příjmení]:[Jméno a příjmení]]=A326,historie[[výška_body_v]:[výška_body_v]]))
+MAX(IF(historie[[Jméno a příjmení]:[Jméno a příjmení]]=A326,historie[[400m_body_v]:[400m_body_v]]))
+MAX(IF(historie[[Jméno a příjmení]:[Jméno a příjmení]]=A326,historie[[překážky_body_v]:[překážky_body_v]]))
+MAX(IF(historie[[Jméno a příjmení]:[Jméno a příjmení]]=A326,historie[[disk_body_v]:[disk_body_v]]))
+MAX(IF(historie[[Jméno a příjmení]:[Jméno a příjmení]]=A326,historie[[tyčka_body_v]:[tyčka_body_v]]))
+MAX(IF(historie[[Jméno a příjmení]:[Jméno a příjmení]]=A326,historie[[oštěp_body_v]:[oštěp_body_v]]))
+MAX(IF(historie[[Jméno a příjmení]:[Jméno a příjmení]]=A326,historie[[1500m_body_v]:[1500m_body_v]]))</f>
        <v>1547</v>
      </c>
    </row>
    <row r="327" spans="1:49" x14ac:dyDescent="0.2">
      <c r="A327" s="56" t="s">
        <v>36</v>
      </c>
      <c r="B327" s="56">
        <v>1981</v>
      </c>
      <c r="C327" s="57">
        <v>14.97</v>
      </c>
      <c r="D327" s="58">
        <v>162</v>
      </c>
      <c r="E327" s="59">
        <v>370</v>
      </c>
      <c r="F327" s="58">
        <v>159</v>
      </c>
      <c r="G327" s="57">
        <v>7.49</v>
      </c>
      <c r="H327" s="58">
        <v>336</v>
      </c>
      <c r="I327" s="63">
        <v>125</v>
      </c>
      <c r="J327" s="58">
        <v>218</v>
      </c>
      <c r="K327" s="57">
        <v>77.41</v>
      </c>
      <c r="L327" s="58">
        <v>22</v>
      </c>
      <c r="M327" s="57"/>
      <c r="N327" s="58">
        <v>0</v>
      </c>
      <c r="O327" s="57">
        <v>18.07</v>
      </c>
      <c r="P327" s="58">
        <v>236</v>
      </c>
      <c r="Q327" s="63"/>
      <c r="R327" s="58">
        <v>0</v>
      </c>
      <c r="S327" s="57">
        <v>25.8</v>
      </c>
      <c r="T327" s="58">
        <v>241</v>
      </c>
      <c r="U327" s="60">
        <v>4.6643518518518518E-3</v>
      </c>
      <c r="V327" s="58">
        <v>115</v>
      </c>
      <c r="W327" s="58">
        <v>1489</v>
      </c>
      <c r="X327" s="83">
        <v>2008</v>
      </c>
      <c r="Y327" s="77">
        <f>IF(historie[[#This Row],[Ročník]]&lt;&gt;0,historie[[#This Row],[Rok]]-historie[[#This Row],[Ročník]],"")</f>
        <v>27</v>
      </c>
      <c r="Z327" s="80">
        <f>IF(AND(historie[[#This Row],[Ročník]]&lt;&gt;"",FLOOR(historie[[#This Row],[Rok]]-historie[[#This Row],[Ročník]],5)&gt;=35),FLOOR(historie[[#This Row],[Rok]]-historie[[#This Row],[Ročník]],5),0)</f>
        <v>0</v>
      </c>
      <c r="AA327" s="61">
        <f>IF(OR(historie[[#This Row],[100m]]&gt;b_1_m-k_1_m*měření,historie[[#This Row],[100m]]=""),0,ROUNDDOWN(a_1_m*(b_1_m-k_1_m*měření-historie[[#This Row],[100m]])^c_1_m,0))</f>
        <v>162</v>
      </c>
      <c r="AB327" s="61">
        <f>IF(OR(historie[[#This Row],[Dálka]]&lt;b_2_m,historie[[#This Row],[Dálka]]=""),0,ROUNDDOWN(a_2_m*(historie[[#This Row],[Dálka]]-b_2_m)^c_2_m,0))</f>
        <v>159</v>
      </c>
      <c r="AC327" s="61">
        <f>IF(OR(historie[[#This Row],[Koule]]&lt;b_3_m,historie[[#This Row],[Koule]]=""),0,ROUNDDOWN(a_3_m*(historie[[#This Row],[Koule]]-b_3_m)^c_3_m,0))</f>
        <v>336</v>
      </c>
      <c r="AD327" s="61">
        <f>IF(OR(historie[[#This Row],[Výška]]&lt;b_4_m,historie[[#This Row],[Výška]]=""),0,ROUNDDOWN(a_4_m*(historie[[#This Row],[Výška]]-b_4_m)^c_4_m,0))</f>
        <v>218</v>
      </c>
      <c r="AE327" s="61">
        <f>IF(OR(historie[[#This Row],[400m]]&gt;b_5_m-k_5_m*měření,historie[[#This Row],[400m]]=""),0,ROUNDDOWN(a_5_m*(b_5_m-k_5_m*měření-historie[[#This Row],[400m]])^c_5_m,0))</f>
        <v>22</v>
      </c>
      <c r="AF327" s="61">
        <f>IF(OR(historie[[#This Row],[Překážky]]&gt;b_6_m-k_6_m*měření,historie[[#This Row],[Překážky]]=""),0,ROUNDDOWN(a_6_m*(b_6_m-k_6_m*měření-historie[[#This Row],[Překážky]])^c_6_m,0))</f>
        <v>0</v>
      </c>
      <c r="AG327" s="61">
        <f>IF(OR(historie[[#This Row],[Disk]]&lt;b_7_m,historie[[#This Row],[Disk]]=""),0,ROUNDDOWN(a_7_m*(historie[[#This Row],[Disk]]-b_7_m)^c_7_m,0))</f>
        <v>236</v>
      </c>
      <c r="AH327" s="61">
        <f>IF(OR(historie[[#This Row],[Tyčka]]&lt;b_8_m,historie[[#This Row],[Tyčka]]=""),0,ROUNDDOWN(a_8_m*(historie[[#This Row],[Tyčka]]-b_8_m)^c_8_m,0))</f>
        <v>0</v>
      </c>
      <c r="AI327" s="61">
        <f>IF(OR(historie[[#This Row],[Oštěp]]&lt;b_9_m,historie[[#This Row],[Oštěp]]=""),0,ROUNDDOWN(a_9_m*(historie[[#This Row],[Oštěp]]-b_9_m)^c_9_m,0))</f>
        <v>241</v>
      </c>
      <c r="AJ327" s="61">
        <f>IF(OR(historie[[#This Row],[1500m]]*24*60*60&gt;b_10_m,historie[[#This Row],[1500m]]=""),0,ROUNDDOWN(a_10_m*(b_10_m-historie[[#This Row],[1500m]]*24*60*60)^c_10_m,0))</f>
        <v>116</v>
      </c>
      <c r="AK32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1490</v>
      </c>
      <c r="AL32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162</v>
      </c>
      <c r="AM327" s="61">
        <f>IF(OR(historie[[#This Row],[Dálka]]&lt;b_2_m,historie[[#This Row],[Dálka]]=""),0,ROUNDDOWN(a_2_m*(ROUND(historie[[#This Row],[Dálka]]*VLOOKUP(historie[[#This Row],[Veteran]],Veteran,3,FALSE),0)-b_2_m)^c_2_m,0))</f>
        <v>159</v>
      </c>
      <c r="AN327" s="61">
        <f>IF(OR(historie[[#This Row],[Koule]]&lt;b_3_m,historie[[#This Row],[Koule]]=""),0,ROUNDDOWN(a_3_m*(FLOOR(historie[[#This Row],[Koule]]*VLOOKUP(historie[[#This Row],[Veteran]],Veteran,4,FALSE),0.01)-b_3_m)^c_3_m,0))</f>
        <v>336</v>
      </c>
      <c r="AO327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32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22</v>
      </c>
      <c r="AQ32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27" s="61">
        <f>IF(OR(historie[[#This Row],[Disk]]&lt;b_7_m,historie[[#This Row],[Disk]]=""),0,ROUNDDOWN(a_7_m*(FLOOR(historie[[#This Row],[Disk]]*VLOOKUP(historie[[#This Row],[Veteran]],Veteran,8,FALSE),0.01)-b_7_m)^c_7_m,0))</f>
        <v>236</v>
      </c>
      <c r="AS327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27" s="61">
        <f>IF(OR(historie[[#This Row],[Oštěp]]&lt;b_9_m,historie[[#This Row],[Oštěp]]=""),0,ROUNDDOWN(a_9_m*(FLOOR(historie[[#This Row],[Oštěp]]*VLOOKUP(historie[[#This Row],[Veteran]],Veteran,10,FALSE),0.01)-b_9_m)^c_9_m,0))</f>
        <v>241</v>
      </c>
      <c r="AU327" s="61">
        <f>IF(OR(historie[[#This Row],[1500m]]*24*60*60&gt;b_10_m,historie[[#This Row],[1500m]]=""),0,ROUNDDOWN(a_10_m*(b_10_m-historie[[#This Row],[1500m]]*VLOOKUP(historie[[#This Row],[Veteran]],Veteran,11,FALSE)*24*60*60)^c_10_m,0))</f>
        <v>116</v>
      </c>
      <c r="AV327" s="80">
        <f t="shared" si="5"/>
        <v>1490</v>
      </c>
      <c r="AW327" s="62">
        <f t="array" ref="AW327">MAX(IF(historie[[Jméno a příjmení]:[Jméno a příjmení]]=A327,historie[[100m_body_v]:[100m_body_v]]))
+MAX(IF(historie[[Jméno a příjmení]:[Jméno a příjmení]]=A327,historie[[dálka_body_v]:[dálka_body_v]]))
+MAX(IF(historie[[Jméno a příjmení]:[Jméno a příjmení]]=A327,historie[[koule_body_v]:[koule_body_v]]))
+MAX(IF(historie[[Jméno a příjmení]:[Jméno a příjmení]]=A327,historie[[výška_body_v]:[výška_body_v]]))
+MAX(IF(historie[[Jméno a příjmení]:[Jméno a příjmení]]=A327,historie[[400m_body_v]:[400m_body_v]]))
+MAX(IF(historie[[Jméno a příjmení]:[Jméno a příjmení]]=A327,historie[[překážky_body_v]:[překážky_body_v]]))
+MAX(IF(historie[[Jméno a příjmení]:[Jméno a příjmení]]=A327,historie[[disk_body_v]:[disk_body_v]]))
+MAX(IF(historie[[Jméno a příjmení]:[Jméno a příjmení]]=A327,historie[[tyčka_body_v]:[tyčka_body_v]]))
+MAX(IF(historie[[Jméno a příjmení]:[Jméno a příjmení]]=A327,historie[[oštěp_body_v]:[oštěp_body_v]]))
+MAX(IF(historie[[Jméno a příjmení]:[Jméno a příjmení]]=A327,historie[[1500m_body_v]:[1500m_body_v]]))</f>
        <v>1696</v>
      </c>
    </row>
    <row r="328" spans="1:49" x14ac:dyDescent="0.2">
      <c r="A328" s="56" t="s">
        <v>36</v>
      </c>
      <c r="B328" s="56">
        <v>1981</v>
      </c>
      <c r="C328" s="57">
        <v>15.25</v>
      </c>
      <c r="D328" s="58">
        <v>134</v>
      </c>
      <c r="E328" s="59">
        <v>363</v>
      </c>
      <c r="F328" s="58">
        <v>149</v>
      </c>
      <c r="G328" s="57">
        <v>7.65</v>
      </c>
      <c r="H328" s="58">
        <v>346</v>
      </c>
      <c r="I328" s="63">
        <v>125</v>
      </c>
      <c r="J328" s="58">
        <v>218</v>
      </c>
      <c r="K328" s="57">
        <v>75.72</v>
      </c>
      <c r="L328" s="58">
        <v>41</v>
      </c>
      <c r="M328" s="57"/>
      <c r="N328" s="58">
        <v>0</v>
      </c>
      <c r="O328" s="57">
        <v>18.190000000000001</v>
      </c>
      <c r="P328" s="58">
        <v>238</v>
      </c>
      <c r="Q328" s="63"/>
      <c r="R328" s="58">
        <v>0</v>
      </c>
      <c r="S328" s="57">
        <v>25.03</v>
      </c>
      <c r="T328" s="58">
        <v>230</v>
      </c>
      <c r="U328" s="60">
        <v>4.8032407407407407E-3</v>
      </c>
      <c r="V328" s="58">
        <v>85</v>
      </c>
      <c r="W328" s="58">
        <v>1441</v>
      </c>
      <c r="X328" s="83">
        <v>2007</v>
      </c>
      <c r="Y328" s="77">
        <f>IF(historie[[#This Row],[Ročník]]&lt;&gt;0,historie[[#This Row],[Rok]]-historie[[#This Row],[Ročník]],"")</f>
        <v>26</v>
      </c>
      <c r="Z328" s="80">
        <f>IF(AND(historie[[#This Row],[Ročník]]&lt;&gt;"",FLOOR(historie[[#This Row],[Rok]]-historie[[#This Row],[Ročník]],5)&gt;=35),FLOOR(historie[[#This Row],[Rok]]-historie[[#This Row],[Ročník]],5),0)</f>
        <v>0</v>
      </c>
      <c r="AA328" s="61">
        <f>IF(OR(historie[[#This Row],[100m]]&gt;b_1_m-k_1_m*měření,historie[[#This Row],[100m]]=""),0,ROUNDDOWN(a_1_m*(b_1_m-k_1_m*měření-historie[[#This Row],[100m]])^c_1_m,0))</f>
        <v>134</v>
      </c>
      <c r="AB328" s="61">
        <f>IF(OR(historie[[#This Row],[Dálka]]&lt;b_2_m,historie[[#This Row],[Dálka]]=""),0,ROUNDDOWN(a_2_m*(historie[[#This Row],[Dálka]]-b_2_m)^c_2_m,0))</f>
        <v>149</v>
      </c>
      <c r="AC328" s="61">
        <f>IF(OR(historie[[#This Row],[Koule]]&lt;b_3_m,historie[[#This Row],[Koule]]=""),0,ROUNDDOWN(a_3_m*(historie[[#This Row],[Koule]]-b_3_m)^c_3_m,0))</f>
        <v>346</v>
      </c>
      <c r="AD328" s="61">
        <f>IF(OR(historie[[#This Row],[Výška]]&lt;b_4_m,historie[[#This Row],[Výška]]=""),0,ROUNDDOWN(a_4_m*(historie[[#This Row],[Výška]]-b_4_m)^c_4_m,0))</f>
        <v>218</v>
      </c>
      <c r="AE328" s="61">
        <f>IF(OR(historie[[#This Row],[400m]]&gt;b_5_m-k_5_m*měření,historie[[#This Row],[400m]]=""),0,ROUNDDOWN(a_5_m*(b_5_m-k_5_m*měření-historie[[#This Row],[400m]])^c_5_m,0))</f>
        <v>41</v>
      </c>
      <c r="AF328" s="61">
        <f>IF(OR(historie[[#This Row],[Překážky]]&gt;b_6_m-k_6_m*měření,historie[[#This Row],[Překážky]]=""),0,ROUNDDOWN(a_6_m*(b_6_m-k_6_m*měření-historie[[#This Row],[Překážky]])^c_6_m,0))</f>
        <v>0</v>
      </c>
      <c r="AG328" s="61">
        <f>IF(OR(historie[[#This Row],[Disk]]&lt;b_7_m,historie[[#This Row],[Disk]]=""),0,ROUNDDOWN(a_7_m*(historie[[#This Row],[Disk]]-b_7_m)^c_7_m,0))</f>
        <v>238</v>
      </c>
      <c r="AH328" s="61">
        <f>IF(OR(historie[[#This Row],[Tyčka]]&lt;b_8_m,historie[[#This Row],[Tyčka]]=""),0,ROUNDDOWN(a_8_m*(historie[[#This Row],[Tyčka]]-b_8_m)^c_8_m,0))</f>
        <v>0</v>
      </c>
      <c r="AI328" s="61">
        <f>IF(OR(historie[[#This Row],[Oštěp]]&lt;b_9_m,historie[[#This Row],[Oštěp]]=""),0,ROUNDDOWN(a_9_m*(historie[[#This Row],[Oštěp]]-b_9_m)^c_9_m,0))</f>
        <v>230</v>
      </c>
      <c r="AJ328" s="61">
        <f>IF(OR(historie[[#This Row],[1500m]]*24*60*60&gt;b_10_m,historie[[#This Row],[1500m]]=""),0,ROUNDDOWN(a_10_m*(b_10_m-historie[[#This Row],[1500m]]*24*60*60)^c_10_m,0))</f>
        <v>85</v>
      </c>
      <c r="AK32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1441</v>
      </c>
      <c r="AL32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134</v>
      </c>
      <c r="AM328" s="61">
        <f>IF(OR(historie[[#This Row],[Dálka]]&lt;b_2_m,historie[[#This Row],[Dálka]]=""),0,ROUNDDOWN(a_2_m*(ROUND(historie[[#This Row],[Dálka]]*VLOOKUP(historie[[#This Row],[Veteran]],Veteran,3,FALSE),0)-b_2_m)^c_2_m,0))</f>
        <v>149</v>
      </c>
      <c r="AN328" s="61">
        <f>IF(OR(historie[[#This Row],[Koule]]&lt;b_3_m,historie[[#This Row],[Koule]]=""),0,ROUNDDOWN(a_3_m*(FLOOR(historie[[#This Row],[Koule]]*VLOOKUP(historie[[#This Row],[Veteran]],Veteran,4,FALSE),0.01)-b_3_m)^c_3_m,0))</f>
        <v>346</v>
      </c>
      <c r="AO328" s="61">
        <f>IF(OR(historie[[#This Row],[Výška]]&lt;b_4_m,historie[[#This Row],[Výška]]=""),0,ROUNDDOWN(a_4_m*(ROUND(historie[[#This Row],[Výška]]*VLOOKUP(historie[[#This Row],[Veteran]],Veteran,5,FALSE),0)-b_4_m)^c_4_m,0))</f>
        <v>218</v>
      </c>
      <c r="AP32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41</v>
      </c>
      <c r="AQ32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28" s="61">
        <f>IF(OR(historie[[#This Row],[Disk]]&lt;b_7_m,historie[[#This Row],[Disk]]=""),0,ROUNDDOWN(a_7_m*(FLOOR(historie[[#This Row],[Disk]]*VLOOKUP(historie[[#This Row],[Veteran]],Veteran,8,FALSE),0.01)-b_7_m)^c_7_m,0))</f>
        <v>238</v>
      </c>
      <c r="AS328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28" s="61">
        <f>IF(OR(historie[[#This Row],[Oštěp]]&lt;b_9_m,historie[[#This Row],[Oštěp]]=""),0,ROUNDDOWN(a_9_m*(FLOOR(historie[[#This Row],[Oštěp]]*VLOOKUP(historie[[#This Row],[Veteran]],Veteran,10,FALSE),0.01)-b_9_m)^c_9_m,0))</f>
        <v>230</v>
      </c>
      <c r="AU328" s="61">
        <f>IF(OR(historie[[#This Row],[1500m]]*24*60*60&gt;b_10_m,historie[[#This Row],[1500m]]=""),0,ROUNDDOWN(a_10_m*(b_10_m-historie[[#This Row],[1500m]]*VLOOKUP(historie[[#This Row],[Veteran]],Veteran,11,FALSE)*24*60*60)^c_10_m,0))</f>
        <v>85</v>
      </c>
      <c r="AV328" s="80">
        <f t="shared" si="5"/>
        <v>1441</v>
      </c>
      <c r="AW328" s="62">
        <f t="array" ref="AW328">MAX(IF(historie[[Jméno a příjmení]:[Jméno a příjmení]]=A328,historie[[100m_body_v]:[100m_body_v]]))
+MAX(IF(historie[[Jméno a příjmení]:[Jméno a příjmení]]=A328,historie[[dálka_body_v]:[dálka_body_v]]))
+MAX(IF(historie[[Jméno a příjmení]:[Jméno a příjmení]]=A328,historie[[koule_body_v]:[koule_body_v]]))
+MAX(IF(historie[[Jméno a příjmení]:[Jméno a příjmení]]=A328,historie[[výška_body_v]:[výška_body_v]]))
+MAX(IF(historie[[Jméno a příjmení]:[Jméno a příjmení]]=A328,historie[[400m_body_v]:[400m_body_v]]))
+MAX(IF(historie[[Jméno a příjmení]:[Jméno a příjmení]]=A328,historie[[překážky_body_v]:[překážky_body_v]]))
+MAX(IF(historie[[Jméno a příjmení]:[Jméno a příjmení]]=A328,historie[[disk_body_v]:[disk_body_v]]))
+MAX(IF(historie[[Jméno a příjmení]:[Jméno a příjmení]]=A328,historie[[tyčka_body_v]:[tyčka_body_v]]))
+MAX(IF(historie[[Jméno a příjmení]:[Jméno a příjmení]]=A328,historie[[oštěp_body_v]:[oštěp_body_v]]))
+MAX(IF(historie[[Jméno a příjmení]:[Jméno a příjmení]]=A328,historie[[1500m_body_v]:[1500m_body_v]]))</f>
        <v>1696</v>
      </c>
    </row>
    <row r="329" spans="1:49" x14ac:dyDescent="0.2">
      <c r="A329" s="56" t="s">
        <v>36</v>
      </c>
      <c r="B329" s="56">
        <v>1981</v>
      </c>
      <c r="C329" s="57">
        <v>14.34</v>
      </c>
      <c r="D329" s="58">
        <v>235</v>
      </c>
      <c r="E329" s="59">
        <v>357</v>
      </c>
      <c r="F329" s="58">
        <v>140</v>
      </c>
      <c r="G329" s="57">
        <v>7.57</v>
      </c>
      <c r="H329" s="58">
        <v>341</v>
      </c>
      <c r="I329" s="63">
        <v>120</v>
      </c>
      <c r="J329" s="58">
        <v>188</v>
      </c>
      <c r="K329" s="57">
        <v>73.650000000000006</v>
      </c>
      <c r="L329" s="58">
        <v>69</v>
      </c>
      <c r="M329" s="57"/>
      <c r="N329" s="58">
        <v>0</v>
      </c>
      <c r="O329" s="57">
        <v>18.64</v>
      </c>
      <c r="P329" s="58">
        <v>247</v>
      </c>
      <c r="Q329" s="63"/>
      <c r="R329" s="58">
        <v>0</v>
      </c>
      <c r="S329" s="57">
        <v>25.09</v>
      </c>
      <c r="T329" s="58">
        <v>231</v>
      </c>
      <c r="U329" s="60">
        <v>4.4212962962962956E-3</v>
      </c>
      <c r="V329" s="58">
        <v>179</v>
      </c>
      <c r="W329" s="58">
        <v>1630</v>
      </c>
      <c r="X329" s="83">
        <v>2006</v>
      </c>
      <c r="Y329" s="77">
        <f>IF(historie[[#This Row],[Ročník]]&lt;&gt;0,historie[[#This Row],[Rok]]-historie[[#This Row],[Ročník]],"")</f>
        <v>25</v>
      </c>
      <c r="Z329" s="80">
        <f>IF(AND(historie[[#This Row],[Ročník]]&lt;&gt;"",FLOOR(historie[[#This Row],[Rok]]-historie[[#This Row],[Ročník]],5)&gt;=35),FLOOR(historie[[#This Row],[Rok]]-historie[[#This Row],[Ročník]],5),0)</f>
        <v>0</v>
      </c>
      <c r="AA329" s="61">
        <f>IF(OR(historie[[#This Row],[100m]]&gt;b_1_m-k_1_m*měření,historie[[#This Row],[100m]]=""),0,ROUNDDOWN(a_1_m*(b_1_m-k_1_m*měření-historie[[#This Row],[100m]])^c_1_m,0))</f>
        <v>235</v>
      </c>
      <c r="AB329" s="61">
        <f>IF(OR(historie[[#This Row],[Dálka]]&lt;b_2_m,historie[[#This Row],[Dálka]]=""),0,ROUNDDOWN(a_2_m*(historie[[#This Row],[Dálka]]-b_2_m)^c_2_m,0))</f>
        <v>140</v>
      </c>
      <c r="AC329" s="61">
        <f>IF(OR(historie[[#This Row],[Koule]]&lt;b_3_m,historie[[#This Row],[Koule]]=""),0,ROUNDDOWN(a_3_m*(historie[[#This Row],[Koule]]-b_3_m)^c_3_m,0))</f>
        <v>341</v>
      </c>
      <c r="AD329" s="61">
        <f>IF(OR(historie[[#This Row],[Výška]]&lt;b_4_m,historie[[#This Row],[Výška]]=""),0,ROUNDDOWN(a_4_m*(historie[[#This Row],[Výška]]-b_4_m)^c_4_m,0))</f>
        <v>188</v>
      </c>
      <c r="AE329" s="61">
        <f>IF(OR(historie[[#This Row],[400m]]&gt;b_5_m-k_5_m*měření,historie[[#This Row],[400m]]=""),0,ROUNDDOWN(a_5_m*(b_5_m-k_5_m*měření-historie[[#This Row],[400m]])^c_5_m,0))</f>
        <v>69</v>
      </c>
      <c r="AF329" s="61">
        <f>IF(OR(historie[[#This Row],[Překážky]]&gt;b_6_m-k_6_m*měření,historie[[#This Row],[Překážky]]=""),0,ROUNDDOWN(a_6_m*(b_6_m-k_6_m*měření-historie[[#This Row],[Překážky]])^c_6_m,0))</f>
        <v>0</v>
      </c>
      <c r="AG329" s="61">
        <f>IF(OR(historie[[#This Row],[Disk]]&lt;b_7_m,historie[[#This Row],[Disk]]=""),0,ROUNDDOWN(a_7_m*(historie[[#This Row],[Disk]]-b_7_m)^c_7_m,0))</f>
        <v>247</v>
      </c>
      <c r="AH329" s="61">
        <f>IF(OR(historie[[#This Row],[Tyčka]]&lt;b_8_m,historie[[#This Row],[Tyčka]]=""),0,ROUNDDOWN(a_8_m*(historie[[#This Row],[Tyčka]]-b_8_m)^c_8_m,0))</f>
        <v>0</v>
      </c>
      <c r="AI329" s="61">
        <f>IF(OR(historie[[#This Row],[Oštěp]]&lt;b_9_m,historie[[#This Row],[Oštěp]]=""),0,ROUNDDOWN(a_9_m*(historie[[#This Row],[Oštěp]]-b_9_m)^c_9_m,0))</f>
        <v>231</v>
      </c>
      <c r="AJ329" s="61">
        <f>IF(OR(historie[[#This Row],[1500m]]*24*60*60&gt;b_10_m,historie[[#This Row],[1500m]]=""),0,ROUNDDOWN(a_10_m*(b_10_m-historie[[#This Row],[1500m]]*24*60*60)^c_10_m,0))</f>
        <v>181</v>
      </c>
      <c r="AK32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1632</v>
      </c>
      <c r="AL32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235</v>
      </c>
      <c r="AM329" s="61">
        <f>IF(OR(historie[[#This Row],[Dálka]]&lt;b_2_m,historie[[#This Row],[Dálka]]=""),0,ROUNDDOWN(a_2_m*(ROUND(historie[[#This Row],[Dálka]]*VLOOKUP(historie[[#This Row],[Veteran]],Veteran,3,FALSE),0)-b_2_m)^c_2_m,0))</f>
        <v>140</v>
      </c>
      <c r="AN329" s="61">
        <f>IF(OR(historie[[#This Row],[Koule]]&lt;b_3_m,historie[[#This Row],[Koule]]=""),0,ROUNDDOWN(a_3_m*(FLOOR(historie[[#This Row],[Koule]]*VLOOKUP(historie[[#This Row],[Veteran]],Veteran,4,FALSE),0.01)-b_3_m)^c_3_m,0))</f>
        <v>341</v>
      </c>
      <c r="AO329" s="61">
        <f>IF(OR(historie[[#This Row],[Výška]]&lt;b_4_m,historie[[#This Row],[Výška]]=""),0,ROUNDDOWN(a_4_m*(ROUND(historie[[#This Row],[Výška]]*VLOOKUP(historie[[#This Row],[Veteran]],Veteran,5,FALSE),0)-b_4_m)^c_4_m,0))</f>
        <v>188</v>
      </c>
      <c r="AP32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69</v>
      </c>
      <c r="AQ32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29" s="61">
        <f>IF(OR(historie[[#This Row],[Disk]]&lt;b_7_m,historie[[#This Row],[Disk]]=""),0,ROUNDDOWN(a_7_m*(FLOOR(historie[[#This Row],[Disk]]*VLOOKUP(historie[[#This Row],[Veteran]],Veteran,8,FALSE),0.01)-b_7_m)^c_7_m,0))</f>
        <v>247</v>
      </c>
      <c r="AS32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29" s="61">
        <f>IF(OR(historie[[#This Row],[Oštěp]]&lt;b_9_m,historie[[#This Row],[Oštěp]]=""),0,ROUNDDOWN(a_9_m*(FLOOR(historie[[#This Row],[Oštěp]]*VLOOKUP(historie[[#This Row],[Veteran]],Veteran,10,FALSE),0.01)-b_9_m)^c_9_m,0))</f>
        <v>231</v>
      </c>
      <c r="AU329" s="61">
        <f>IF(OR(historie[[#This Row],[1500m]]*24*60*60&gt;b_10_m,historie[[#This Row],[1500m]]=""),0,ROUNDDOWN(a_10_m*(b_10_m-historie[[#This Row],[1500m]]*VLOOKUP(historie[[#This Row],[Veteran]],Veteran,11,FALSE)*24*60*60)^c_10_m,0))</f>
        <v>181</v>
      </c>
      <c r="AV329" s="80">
        <f t="shared" si="5"/>
        <v>1632</v>
      </c>
      <c r="AW329" s="62">
        <f t="array" ref="AW329">MAX(IF(historie[[Jméno a příjmení]:[Jméno a příjmení]]=A329,historie[[100m_body_v]:[100m_body_v]]))
+MAX(IF(historie[[Jméno a příjmení]:[Jméno a příjmení]]=A329,historie[[dálka_body_v]:[dálka_body_v]]))
+MAX(IF(historie[[Jméno a příjmení]:[Jméno a příjmení]]=A329,historie[[koule_body_v]:[koule_body_v]]))
+MAX(IF(historie[[Jméno a příjmení]:[Jméno a příjmení]]=A329,historie[[výška_body_v]:[výška_body_v]]))
+MAX(IF(historie[[Jméno a příjmení]:[Jméno a příjmení]]=A329,historie[[400m_body_v]:[400m_body_v]]))
+MAX(IF(historie[[Jméno a příjmení]:[Jméno a příjmení]]=A329,historie[[překážky_body_v]:[překážky_body_v]]))
+MAX(IF(historie[[Jméno a příjmení]:[Jméno a příjmení]]=A329,historie[[disk_body_v]:[disk_body_v]]))
+MAX(IF(historie[[Jméno a příjmení]:[Jméno a příjmení]]=A329,historie[[tyčka_body_v]:[tyčka_body_v]]))
+MAX(IF(historie[[Jméno a příjmení]:[Jméno a příjmení]]=A329,historie[[oštěp_body_v]:[oštěp_body_v]]))
+MAX(IF(historie[[Jméno a příjmení]:[Jméno a příjmení]]=A329,historie[[1500m_body_v]:[1500m_body_v]]))</f>
        <v>1696</v>
      </c>
    </row>
    <row r="330" spans="1:49" x14ac:dyDescent="0.2">
      <c r="A330" s="122" t="s">
        <v>225</v>
      </c>
      <c r="B330" s="122">
        <v>1977</v>
      </c>
      <c r="C330" s="118">
        <v>13.34</v>
      </c>
      <c r="D330" s="119">
        <v>464</v>
      </c>
      <c r="E330" s="115">
        <v>403</v>
      </c>
      <c r="F330" s="119">
        <v>271</v>
      </c>
      <c r="G330" s="118">
        <v>8.16</v>
      </c>
      <c r="H330" s="119">
        <v>431</v>
      </c>
      <c r="I330" s="115">
        <v>125</v>
      </c>
      <c r="J330" s="119">
        <v>257</v>
      </c>
      <c r="K330" s="118">
        <v>75.849999999999994</v>
      </c>
      <c r="L330" s="119">
        <v>116</v>
      </c>
      <c r="M330" s="118"/>
      <c r="N330" s="119">
        <v>0</v>
      </c>
      <c r="O330" s="118">
        <v>19.95</v>
      </c>
      <c r="P330" s="119">
        <v>309</v>
      </c>
      <c r="Q330" s="115"/>
      <c r="R330" s="119">
        <v>0</v>
      </c>
      <c r="S330" s="118">
        <v>22.77</v>
      </c>
      <c r="T330" s="119">
        <v>226</v>
      </c>
      <c r="U330" s="120">
        <v>5.3666666666666663E-3</v>
      </c>
      <c r="V330" s="119">
        <v>32</v>
      </c>
      <c r="W330" s="119">
        <v>2106</v>
      </c>
      <c r="X330" s="83">
        <v>2021</v>
      </c>
      <c r="Y330" s="80">
        <f>IF(historie[[#This Row],[Ročník]]&lt;&gt;0,historie[[#This Row],[Rok]]-historie[[#This Row],[Ročník]],"")</f>
        <v>44</v>
      </c>
      <c r="Z330" s="80">
        <f>IF(AND(historie[[#This Row],[Ročník]]&lt;&gt;"",FLOOR(historie[[#This Row],[Rok]]-historie[[#This Row],[Ročník]],5)&gt;=35),FLOOR(historie[[#This Row],[Rok]]-historie[[#This Row],[Ročník]],5),0)</f>
        <v>40</v>
      </c>
      <c r="AA330" s="121">
        <f>IF(OR(historie[[#This Row],[100m]]&gt;b_1_m-k_1_m*měření,historie[[#This Row],[100m]]=""),0,ROUNDDOWN(a_1_m*(b_1_m-k_1_m*měření-historie[[#This Row],[100m]])^c_1_m,0))</f>
        <v>374</v>
      </c>
      <c r="AB330" s="121">
        <f>IF(OR(historie[[#This Row],[Dálka]]&lt;b_2_m,historie[[#This Row],[Dálka]]=""),0,ROUNDDOWN(a_2_m*(historie[[#This Row],[Dálka]]-b_2_m)^c_2_m,0))</f>
        <v>211</v>
      </c>
      <c r="AC330" s="121">
        <f>IF(OR(historie[[#This Row],[Koule]]&lt;b_3_m,historie[[#This Row],[Koule]]=""),0,ROUNDDOWN(a_3_m*(historie[[#This Row],[Koule]]-b_3_m)^c_3_m,0))</f>
        <v>376</v>
      </c>
      <c r="AD330" s="121">
        <f>IF(OR(historie[[#This Row],[Výška]]&lt;b_4_m,historie[[#This Row],[Výška]]=""),0,ROUNDDOWN(a_4_m*(historie[[#This Row],[Výška]]-b_4_m)^c_4_m,0))</f>
        <v>218</v>
      </c>
      <c r="AE330" s="121">
        <f>IF(OR(historie[[#This Row],[400m]]&gt;b_5_m-k_5_m*měření,historie[[#This Row],[400m]]=""),0,ROUNDDOWN(a_5_m*(b_5_m-k_5_m*měření-historie[[#This Row],[400m]])^c_5_m,0))</f>
        <v>39</v>
      </c>
      <c r="AF330" s="121">
        <f>IF(OR(historie[[#This Row],[Překážky]]&gt;b_6_m-k_6_m*měření,historie[[#This Row],[Překážky]]=""),0,ROUNDDOWN(a_6_m*(b_6_m-k_6_m*měření-historie[[#This Row],[Překážky]])^c_6_m,0))</f>
        <v>0</v>
      </c>
      <c r="AG330" s="121">
        <f>IF(OR(historie[[#This Row],[Disk]]&lt;b_7_m,historie[[#This Row],[Disk]]=""),0,ROUNDDOWN(a_7_m*(historie[[#This Row],[Disk]]-b_7_m)^c_7_m,0))</f>
        <v>271</v>
      </c>
      <c r="AH330" s="121">
        <f>IF(OR(historie[[#This Row],[Tyčka]]&lt;b_8_m,historie[[#This Row],[Tyčka]]=""),0,ROUNDDOWN(a_8_m*(historie[[#This Row],[Tyčka]]-b_8_m)^c_8_m,0))</f>
        <v>0</v>
      </c>
      <c r="AI330" s="121">
        <f>IF(OR(historie[[#This Row],[Oštěp]]&lt;b_9_m,historie[[#This Row],[Oštěp]]=""),0,ROUNDDOWN(a_9_m*(historie[[#This Row],[Oštěp]]-b_9_m)^c_9_m,0))</f>
        <v>199</v>
      </c>
      <c r="AJ330" s="121">
        <f>IF(OR(historie[[#This Row],[1500m]]*24*60*60&gt;b_10_m,historie[[#This Row],[1500m]]=""),0,ROUNDDOWN(a_10_m*(b_10_m-historie[[#This Row],[1500m]]*24*60*60)^c_10_m,0))</f>
        <v>6</v>
      </c>
      <c r="AK33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1694</v>
      </c>
      <c r="AL330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464</v>
      </c>
      <c r="AM330" s="121">
        <f>IF(OR(historie[[#This Row],[Dálka]]&lt;b_2_m,historie[[#This Row],[Dálka]]=""),0,ROUNDDOWN(a_2_m*(ROUND(historie[[#This Row],[Dálka]]*VLOOKUP(historie[[#This Row],[Veteran]],Veteran,3,FALSE),0)-b_2_m)^c_2_m,0))</f>
        <v>271</v>
      </c>
      <c r="AN330" s="121">
        <f>IF(OR(historie[[#This Row],[Koule]]&lt;b_3_m,historie[[#This Row],[Koule]]=""),0,ROUNDDOWN(a_3_m*(FLOOR(historie[[#This Row],[Koule]]*VLOOKUP(historie[[#This Row],[Veteran]],Veteran,4,FALSE),0.01)-b_3_m)^c_3_m,0))</f>
        <v>431</v>
      </c>
      <c r="AO330" s="121">
        <f>IF(OR(historie[[#This Row],[Výška]]&lt;b_4_m,historie[[#This Row],[Výška]]=""),0,ROUNDDOWN(a_4_m*(ROUND(historie[[#This Row],[Výška]]*VLOOKUP(historie[[#This Row],[Veteran]],Veteran,5,FALSE),0)-b_4_m)^c_4_m,0))</f>
        <v>257</v>
      </c>
      <c r="AP330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116</v>
      </c>
      <c r="AQ330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30" s="121">
        <f>IF(OR(historie[[#This Row],[Disk]]&lt;b_7_m,historie[[#This Row],[Disk]]=""),0,ROUNDDOWN(a_7_m*(FLOOR(historie[[#This Row],[Disk]]*VLOOKUP(historie[[#This Row],[Veteran]],Veteran,8,FALSE),0.01)-b_7_m)^c_7_m,0))</f>
        <v>309</v>
      </c>
      <c r="AS330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330" s="121">
        <f>IF(OR(historie[[#This Row],[Oštěp]]&lt;b_9_m,historie[[#This Row],[Oštěp]]=""),0,ROUNDDOWN(a_9_m*(FLOOR(historie[[#This Row],[Oštěp]]*VLOOKUP(historie[[#This Row],[Veteran]],Veteran,10,FALSE),0.01)-b_9_m)^c_9_m,0))</f>
        <v>226</v>
      </c>
      <c r="AU330" s="121">
        <f>IF(OR(historie[[#This Row],[1500m]]*24*60*60&gt;b_10_m,historie[[#This Row],[1500m]]=""),0,ROUNDDOWN(a_10_m*(b_10_m-historie[[#This Row],[1500m]]*VLOOKUP(historie[[#This Row],[Veteran]],Veteran,11,FALSE)*24*60*60)^c_10_m,0))</f>
        <v>32</v>
      </c>
      <c r="AV330" s="80">
        <f t="shared" si="5"/>
        <v>2106</v>
      </c>
      <c r="AW330" s="121" cm="1">
        <f t="array" ref="AW330">MAX(IF(historie[[Jméno a příjmení]:[Jméno a příjmení]]=A330,historie[[100m_body_v]:[100m_body_v]]))
+MAX(IF(historie[[Jméno a příjmení]:[Jméno a příjmení]]=A330,historie[[dálka_body_v]:[dálka_body_v]]))
+MAX(IF(historie[[Jméno a příjmení]:[Jméno a příjmení]]=A330,historie[[koule_body_v]:[koule_body_v]]))
+MAX(IF(historie[[Jméno a příjmení]:[Jméno a příjmení]]=A330,historie[[výška_body_v]:[výška_body_v]]))
+MAX(IF(historie[[Jméno a příjmení]:[Jméno a příjmení]]=A330,historie[[400m_body_v]:[400m_body_v]]))
+MAX(IF(historie[[Jméno a příjmení]:[Jméno a příjmení]]=A330,historie[[překážky_body_v]:[překážky_body_v]]))
+MAX(IF(historie[[Jméno a příjmení]:[Jméno a příjmení]]=A330,historie[[disk_body_v]:[disk_body_v]]))
+MAX(IF(historie[[Jméno a příjmení]:[Jméno a příjmení]]=A330,historie[[tyčka_body_v]:[tyčka_body_v]]))
+MAX(IF(historie[[Jméno a příjmení]:[Jméno a příjmení]]=A330,historie[[oštěp_body_v]:[oštěp_body_v]]))
+MAX(IF(historie[[Jméno a příjmení]:[Jméno a příjmení]]=A330,historie[[1500m_body_v]:[1500m_body_v]]))</f>
        <v>2710</v>
      </c>
    </row>
    <row r="331" spans="1:49" x14ac:dyDescent="0.2">
      <c r="A331" s="56" t="s">
        <v>47</v>
      </c>
      <c r="B331" s="56">
        <v>1973</v>
      </c>
      <c r="C331" s="57">
        <v>12.97</v>
      </c>
      <c r="D331" s="58">
        <v>433</v>
      </c>
      <c r="E331" s="59"/>
      <c r="F331" s="58">
        <v>0</v>
      </c>
      <c r="G331" s="57">
        <v>9.5399999999999991</v>
      </c>
      <c r="H331" s="58">
        <v>458</v>
      </c>
      <c r="I331" s="59">
        <v>150</v>
      </c>
      <c r="J331" s="58">
        <v>389</v>
      </c>
      <c r="K331" s="57"/>
      <c r="L331" s="58">
        <v>0</v>
      </c>
      <c r="M331" s="57"/>
      <c r="N331" s="58">
        <v>0</v>
      </c>
      <c r="O331" s="57">
        <v>29.46</v>
      </c>
      <c r="P331" s="58">
        <v>454</v>
      </c>
      <c r="Q331" s="59"/>
      <c r="R331" s="58">
        <v>0</v>
      </c>
      <c r="S331" s="57">
        <v>33.950000000000003</v>
      </c>
      <c r="T331" s="58">
        <v>355</v>
      </c>
      <c r="U331" s="60">
        <v>4.5104166666666669E-3</v>
      </c>
      <c r="V331" s="58">
        <v>156</v>
      </c>
      <c r="W331" s="58">
        <v>2245</v>
      </c>
      <c r="X331" s="83">
        <v>2013</v>
      </c>
      <c r="Y331" s="77">
        <f>IF(historie[[#This Row],[Ročník]]&lt;&gt;0,historie[[#This Row],[Rok]]-historie[[#This Row],[Ročník]],"")</f>
        <v>40</v>
      </c>
      <c r="Z331" s="80">
        <f>IF(AND(historie[[#This Row],[Ročník]]&lt;&gt;"",FLOOR(historie[[#This Row],[Rok]]-historie[[#This Row],[Ročník]],5)&gt;=35),FLOOR(historie[[#This Row],[Rok]]-historie[[#This Row],[Ročník]],5),0)</f>
        <v>40</v>
      </c>
      <c r="AA331" s="61">
        <f>IF(OR(historie[[#This Row],[100m]]&gt;b_1_m-k_1_m*měření,historie[[#This Row],[100m]]=""),0,ROUNDDOWN(a_1_m*(b_1_m-k_1_m*měření-historie[[#This Row],[100m]])^c_1_m,0))</f>
        <v>433</v>
      </c>
      <c r="AB331" s="61">
        <f>IF(OR(historie[[#This Row],[Dálka]]&lt;b_2_m,historie[[#This Row],[Dálka]]=""),0,ROUNDDOWN(a_2_m*(historie[[#This Row],[Dálka]]-b_2_m)^c_2_m,0))</f>
        <v>0</v>
      </c>
      <c r="AC331" s="61">
        <f>IF(OR(historie[[#This Row],[Koule]]&lt;b_3_m,historie[[#This Row],[Koule]]=""),0,ROUNDDOWN(a_3_m*(historie[[#This Row],[Koule]]-b_3_m)^c_3_m,0))</f>
        <v>458</v>
      </c>
      <c r="AD331" s="61">
        <f>IF(OR(historie[[#This Row],[Výška]]&lt;b_4_m,historie[[#This Row],[Výška]]=""),0,ROUNDDOWN(a_4_m*(historie[[#This Row],[Výška]]-b_4_m)^c_4_m,0))</f>
        <v>389</v>
      </c>
      <c r="AE331" s="61">
        <f>IF(OR(historie[[#This Row],[400m]]&gt;b_5_m-k_5_m*měření,historie[[#This Row],[400m]]=""),0,ROUNDDOWN(a_5_m*(b_5_m-k_5_m*měření-historie[[#This Row],[400m]])^c_5_m,0))</f>
        <v>0</v>
      </c>
      <c r="AF331" s="61">
        <f>IF(OR(historie[[#This Row],[Překážky]]&gt;b_6_m-k_6_m*měření,historie[[#This Row],[Překážky]]=""),0,ROUNDDOWN(a_6_m*(b_6_m-k_6_m*měření-historie[[#This Row],[Překážky]])^c_6_m,0))</f>
        <v>0</v>
      </c>
      <c r="AG331" s="61">
        <f>IF(OR(historie[[#This Row],[Disk]]&lt;b_7_m,historie[[#This Row],[Disk]]=""),0,ROUNDDOWN(a_7_m*(historie[[#This Row],[Disk]]-b_7_m)^c_7_m,0))</f>
        <v>454</v>
      </c>
      <c r="AH331" s="61">
        <f>IF(OR(historie[[#This Row],[Tyčka]]&lt;b_8_m,historie[[#This Row],[Tyčka]]=""),0,ROUNDDOWN(a_8_m*(historie[[#This Row],[Tyčka]]-b_8_m)^c_8_m,0))</f>
        <v>0</v>
      </c>
      <c r="AI331" s="61">
        <f>IF(OR(historie[[#This Row],[Oštěp]]&lt;b_9_m,historie[[#This Row],[Oštěp]]=""),0,ROUNDDOWN(a_9_m*(historie[[#This Row],[Oštěp]]-b_9_m)^c_9_m,0))</f>
        <v>355</v>
      </c>
      <c r="AJ331" s="61">
        <f>IF(OR(historie[[#This Row],[1500m]]*24*60*60&gt;b_10_m,historie[[#This Row],[1500m]]=""),0,ROUNDDOWN(a_10_m*(b_10_m-historie[[#This Row],[1500m]]*24*60*60)^c_10_m,0))</f>
        <v>156</v>
      </c>
      <c r="AK33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2245</v>
      </c>
      <c r="AL33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525</v>
      </c>
      <c r="AM331" s="61">
        <f>IF(OR(historie[[#This Row],[Dálka]]&lt;b_2_m,historie[[#This Row],[Dálka]]=""),0,ROUNDDOWN(a_2_m*(ROUND(historie[[#This Row],[Dálka]]*VLOOKUP(historie[[#This Row],[Veteran]],Veteran,3,FALSE),0)-b_2_m)^c_2_m,0))</f>
        <v>0</v>
      </c>
      <c r="AN331" s="61">
        <f>IF(OR(historie[[#This Row],[Koule]]&lt;b_3_m,historie[[#This Row],[Koule]]=""),0,ROUNDDOWN(a_3_m*(FLOOR(historie[[#This Row],[Koule]]*VLOOKUP(historie[[#This Row],[Veteran]],Veteran,4,FALSE),0.01)-b_3_m)^c_3_m,0))</f>
        <v>523</v>
      </c>
      <c r="AO331" s="61">
        <f>IF(OR(historie[[#This Row],[Výška]]&lt;b_4_m,historie[[#This Row],[Výška]]=""),0,ROUNDDOWN(a_4_m*(ROUND(historie[[#This Row],[Výška]]*VLOOKUP(historie[[#This Row],[Veteran]],Veteran,5,FALSE),0)-b_4_m)^c_4_m,0))</f>
        <v>441</v>
      </c>
      <c r="AP33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3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31" s="61">
        <f>IF(OR(historie[[#This Row],[Disk]]&lt;b_7_m,historie[[#This Row],[Disk]]=""),0,ROUNDDOWN(a_7_m*(FLOOR(historie[[#This Row],[Disk]]*VLOOKUP(historie[[#This Row],[Veteran]],Veteran,8,FALSE),0.01)-b_7_m)^c_7_m,0))</f>
        <v>513</v>
      </c>
      <c r="AS33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31" s="61">
        <f>IF(OR(historie[[#This Row],[Oštěp]]&lt;b_9_m,historie[[#This Row],[Oštěp]]=""),0,ROUNDDOWN(a_9_m*(FLOOR(historie[[#This Row],[Oštěp]]*VLOOKUP(historie[[#This Row],[Veteran]],Veteran,10,FALSE),0.01)-b_9_m)^c_9_m,0))</f>
        <v>397</v>
      </c>
      <c r="AU331" s="61">
        <f>IF(OR(historie[[#This Row],[1500m]]*24*60*60&gt;b_10_m,historie[[#This Row],[1500m]]=""),0,ROUNDDOWN(a_10_m*(b_10_m-historie[[#This Row],[1500m]]*VLOOKUP(historie[[#This Row],[Veteran]],Veteran,11,FALSE)*24*60*60)^c_10_m,0))</f>
        <v>221</v>
      </c>
      <c r="AV331" s="80">
        <f t="shared" si="5"/>
        <v>2620</v>
      </c>
      <c r="AW331" s="62">
        <f t="array" ref="AW331">MAX(IF(historie[[Jméno a příjmení]:[Jméno a příjmení]]=A331,historie[[100m_body_v]:[100m_body_v]]))
+MAX(IF(historie[[Jméno a příjmení]:[Jméno a příjmení]]=A331,historie[[dálka_body_v]:[dálka_body_v]]))
+MAX(IF(historie[[Jméno a příjmení]:[Jméno a příjmení]]=A331,historie[[koule_body_v]:[koule_body_v]]))
+MAX(IF(historie[[Jméno a příjmení]:[Jméno a příjmení]]=A331,historie[[výška_body_v]:[výška_body_v]]))
+MAX(IF(historie[[Jméno a příjmení]:[Jméno a příjmení]]=A331,historie[[400m_body_v]:[400m_body_v]]))
+MAX(IF(historie[[Jméno a příjmení]:[Jméno a příjmení]]=A331,historie[[překážky_body_v]:[překážky_body_v]]))
+MAX(IF(historie[[Jméno a příjmení]:[Jméno a příjmení]]=A331,historie[[disk_body_v]:[disk_body_v]]))
+MAX(IF(historie[[Jméno a příjmení]:[Jméno a příjmení]]=A331,historie[[tyčka_body_v]:[tyčka_body_v]]))
+MAX(IF(historie[[Jméno a příjmení]:[Jméno a příjmení]]=A331,historie[[oštěp_body_v]:[oštěp_body_v]]))
+MAX(IF(historie[[Jméno a příjmení]:[Jméno a příjmení]]=A331,historie[[1500m_body_v]:[1500m_body_v]]))</f>
        <v>4047</v>
      </c>
    </row>
    <row r="332" spans="1:49" x14ac:dyDescent="0.2">
      <c r="A332" s="56" t="s">
        <v>47</v>
      </c>
      <c r="B332" s="56">
        <v>1973</v>
      </c>
      <c r="C332" s="57">
        <v>12.56</v>
      </c>
      <c r="D332" s="58">
        <v>502</v>
      </c>
      <c r="E332" s="59">
        <v>473</v>
      </c>
      <c r="F332" s="58">
        <v>332</v>
      </c>
      <c r="G332" s="57">
        <v>9.84</v>
      </c>
      <c r="H332" s="58">
        <v>476</v>
      </c>
      <c r="I332" s="63">
        <v>160</v>
      </c>
      <c r="J332" s="58">
        <v>464</v>
      </c>
      <c r="K332" s="57">
        <v>64.099999999999994</v>
      </c>
      <c r="L332" s="58">
        <v>280</v>
      </c>
      <c r="M332" s="57">
        <v>21.72</v>
      </c>
      <c r="N332" s="58">
        <v>211</v>
      </c>
      <c r="O332" s="57">
        <v>29.14</v>
      </c>
      <c r="P332" s="58">
        <v>448</v>
      </c>
      <c r="Q332" s="63">
        <v>190</v>
      </c>
      <c r="R332" s="58">
        <v>121</v>
      </c>
      <c r="S332" s="57">
        <v>34.65</v>
      </c>
      <c r="T332" s="58">
        <v>365</v>
      </c>
      <c r="U332" s="60">
        <v>4.7222222222222223E-3</v>
      </c>
      <c r="V332" s="58">
        <v>103</v>
      </c>
      <c r="W332" s="58">
        <v>3302</v>
      </c>
      <c r="X332" s="83">
        <v>2012</v>
      </c>
      <c r="Y332" s="77">
        <f>IF(historie[[#This Row],[Ročník]]&lt;&gt;0,historie[[#This Row],[Rok]]-historie[[#This Row],[Ročník]],"")</f>
        <v>39</v>
      </c>
      <c r="Z332" s="80">
        <f>IF(AND(historie[[#This Row],[Ročník]]&lt;&gt;"",FLOOR(historie[[#This Row],[Rok]]-historie[[#This Row],[Ročník]],5)&gt;=35),FLOOR(historie[[#This Row],[Rok]]-historie[[#This Row],[Ročník]],5),0)</f>
        <v>35</v>
      </c>
      <c r="AA332" s="61">
        <f>IF(OR(historie[[#This Row],[100m]]&gt;b_1_m-k_1_m*měření,historie[[#This Row],[100m]]=""),0,ROUNDDOWN(a_1_m*(b_1_m-k_1_m*měření-historie[[#This Row],[100m]])^c_1_m,0))</f>
        <v>502</v>
      </c>
      <c r="AB332" s="61">
        <f>IF(OR(historie[[#This Row],[Dálka]]&lt;b_2_m,historie[[#This Row],[Dálka]]=""),0,ROUNDDOWN(a_2_m*(historie[[#This Row],[Dálka]]-b_2_m)^c_2_m,0))</f>
        <v>332</v>
      </c>
      <c r="AC332" s="61">
        <f>IF(OR(historie[[#This Row],[Koule]]&lt;b_3_m,historie[[#This Row],[Koule]]=""),0,ROUNDDOWN(a_3_m*(historie[[#This Row],[Koule]]-b_3_m)^c_3_m,0))</f>
        <v>476</v>
      </c>
      <c r="AD332" s="61">
        <f>IF(OR(historie[[#This Row],[Výška]]&lt;b_4_m,historie[[#This Row],[Výška]]=""),0,ROUNDDOWN(a_4_m*(historie[[#This Row],[Výška]]-b_4_m)^c_4_m,0))</f>
        <v>464</v>
      </c>
      <c r="AE332" s="61">
        <f>IF(OR(historie[[#This Row],[400m]]&gt;b_5_m-k_5_m*měření,historie[[#This Row],[400m]]=""),0,ROUNDDOWN(a_5_m*(b_5_m-k_5_m*měření-historie[[#This Row],[400m]])^c_5_m,0))</f>
        <v>280</v>
      </c>
      <c r="AF332" s="61">
        <f>IF(OR(historie[[#This Row],[Překážky]]&gt;b_6_m-k_6_m*měření,historie[[#This Row],[Překážky]]=""),0,ROUNDDOWN(a_6_m*(b_6_m-k_6_m*měření-historie[[#This Row],[Překážky]])^c_6_m,0))</f>
        <v>211</v>
      </c>
      <c r="AG332" s="61">
        <f>IF(OR(historie[[#This Row],[Disk]]&lt;b_7_m,historie[[#This Row],[Disk]]=""),0,ROUNDDOWN(a_7_m*(historie[[#This Row],[Disk]]-b_7_m)^c_7_m,0))</f>
        <v>448</v>
      </c>
      <c r="AH332" s="61">
        <f>IF(OR(historie[[#This Row],[Tyčka]]&lt;b_8_m,historie[[#This Row],[Tyčka]]=""),0,ROUNDDOWN(a_8_m*(historie[[#This Row],[Tyčka]]-b_8_m)^c_8_m,0))</f>
        <v>121</v>
      </c>
      <c r="AI332" s="61">
        <f>IF(OR(historie[[#This Row],[Oštěp]]&lt;b_9_m,historie[[#This Row],[Oštěp]]=""),0,ROUNDDOWN(a_9_m*(historie[[#This Row],[Oštěp]]-b_9_m)^c_9_m,0))</f>
        <v>365</v>
      </c>
      <c r="AJ332" s="61">
        <f>IF(OR(historie[[#This Row],[1500m]]*24*60*60&gt;b_10_m,historie[[#This Row],[1500m]]=""),0,ROUNDDOWN(a_10_m*(b_10_m-historie[[#This Row],[1500m]]*24*60*60)^c_10_m,0))</f>
        <v>102</v>
      </c>
      <c r="AK33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3301</v>
      </c>
      <c r="AL33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531</v>
      </c>
      <c r="AM332" s="61">
        <f>IF(OR(historie[[#This Row],[Dálka]]&lt;b_2_m,historie[[#This Row],[Dálka]]=""),0,ROUNDDOWN(a_2_m*(ROUND(historie[[#This Row],[Dálka]]*VLOOKUP(historie[[#This Row],[Veteran]],Veteran,3,FALSE),0)-b_2_m)^c_2_m,0))</f>
        <v>360</v>
      </c>
      <c r="AN332" s="61">
        <f>IF(OR(historie[[#This Row],[Koule]]&lt;b_3_m,historie[[#This Row],[Koule]]=""),0,ROUNDDOWN(a_3_m*(FLOOR(historie[[#This Row],[Koule]]*VLOOKUP(historie[[#This Row],[Veteran]],Veteran,4,FALSE),0.01)-b_3_m)^c_3_m,0))</f>
        <v>498</v>
      </c>
      <c r="AO332" s="61">
        <f>IF(OR(historie[[#This Row],[Výška]]&lt;b_4_m,historie[[#This Row],[Výška]]=""),0,ROUNDDOWN(a_4_m*(ROUND(historie[[#This Row],[Výška]]*VLOOKUP(historie[[#This Row],[Veteran]],Veteran,5,FALSE),0)-b_4_m)^c_4_m,0))</f>
        <v>496</v>
      </c>
      <c r="AP33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347</v>
      </c>
      <c r="AQ33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226</v>
      </c>
      <c r="AR332" s="61">
        <f>IF(OR(historie[[#This Row],[Disk]]&lt;b_7_m,historie[[#This Row],[Disk]]=""),0,ROUNDDOWN(a_7_m*(FLOOR(historie[[#This Row],[Disk]]*VLOOKUP(historie[[#This Row],[Veteran]],Veteran,8,FALSE),0.01)-b_7_m)^c_7_m,0))</f>
        <v>456</v>
      </c>
      <c r="AS332" s="61">
        <f>IF(OR(historie[[#This Row],[Tyčka]]&lt;b_8_m,historie[[#This Row],[Tyčka]]=""),0,ROUNDDOWN(a_8_m*(ROUND(historie[[#This Row],[Tyčka]]*VLOOKUP(historie[[#This Row],[Veteran]],Veteran,9,FALSE),0)-b_8_m)^c_8_m,0))</f>
        <v>127</v>
      </c>
      <c r="AT332" s="61">
        <f>IF(OR(historie[[#This Row],[Oštěp]]&lt;b_9_m,historie[[#This Row],[Oštěp]]=""),0,ROUNDDOWN(a_9_m*(FLOOR(historie[[#This Row],[Oštěp]]*VLOOKUP(historie[[#This Row],[Veteran]],Veteran,10,FALSE),0.01)-b_9_m)^c_9_m,0))</f>
        <v>371</v>
      </c>
      <c r="AU332" s="61">
        <f>IF(OR(historie[[#This Row],[1500m]]*24*60*60&gt;b_10_m,historie[[#This Row],[1500m]]=""),0,ROUNDDOWN(a_10_m*(b_10_m-historie[[#This Row],[1500m]]*VLOOKUP(historie[[#This Row],[Veteran]],Veteran,11,FALSE)*24*60*60)^c_10_m,0))</f>
        <v>112</v>
      </c>
      <c r="AV332" s="80">
        <f t="shared" si="5"/>
        <v>3524</v>
      </c>
      <c r="AW332" s="62">
        <f t="array" ref="AW332">MAX(IF(historie[[Jméno a příjmení]:[Jméno a příjmení]]=A332,historie[[100m_body_v]:[100m_body_v]]))
+MAX(IF(historie[[Jméno a příjmení]:[Jméno a příjmení]]=A332,historie[[dálka_body_v]:[dálka_body_v]]))
+MAX(IF(historie[[Jméno a příjmení]:[Jméno a příjmení]]=A332,historie[[koule_body_v]:[koule_body_v]]))
+MAX(IF(historie[[Jméno a příjmení]:[Jméno a příjmení]]=A332,historie[[výška_body_v]:[výška_body_v]]))
+MAX(IF(historie[[Jméno a příjmení]:[Jméno a příjmení]]=A332,historie[[400m_body_v]:[400m_body_v]]))
+MAX(IF(historie[[Jméno a příjmení]:[Jméno a příjmení]]=A332,historie[[překážky_body_v]:[překážky_body_v]]))
+MAX(IF(historie[[Jméno a příjmení]:[Jméno a příjmení]]=A332,historie[[disk_body_v]:[disk_body_v]]))
+MAX(IF(historie[[Jméno a příjmení]:[Jméno a příjmení]]=A332,historie[[tyčka_body_v]:[tyčka_body_v]]))
+MAX(IF(historie[[Jméno a příjmení]:[Jméno a příjmení]]=A332,historie[[oštěp_body_v]:[oštěp_body_v]]))
+MAX(IF(historie[[Jméno a příjmení]:[Jméno a příjmení]]=A332,historie[[1500m_body_v]:[1500m_body_v]]))</f>
        <v>4047</v>
      </c>
    </row>
    <row r="333" spans="1:49" x14ac:dyDescent="0.2">
      <c r="A333" s="56" t="s">
        <v>47</v>
      </c>
      <c r="B333" s="56">
        <v>1973</v>
      </c>
      <c r="C333" s="57">
        <v>13.17</v>
      </c>
      <c r="D333" s="58">
        <v>401</v>
      </c>
      <c r="E333" s="59">
        <v>464</v>
      </c>
      <c r="F333" s="58">
        <v>315</v>
      </c>
      <c r="G333" s="57">
        <v>9.6300000000000008</v>
      </c>
      <c r="H333" s="58">
        <v>463</v>
      </c>
      <c r="I333" s="63">
        <v>155</v>
      </c>
      <c r="J333" s="58">
        <v>426</v>
      </c>
      <c r="K333" s="57">
        <v>62.96</v>
      </c>
      <c r="L333" s="58">
        <v>314</v>
      </c>
      <c r="M333" s="57">
        <v>21.91</v>
      </c>
      <c r="N333" s="58">
        <v>199</v>
      </c>
      <c r="O333" s="57">
        <v>30.35</v>
      </c>
      <c r="P333" s="58">
        <v>471</v>
      </c>
      <c r="Q333" s="63">
        <v>200</v>
      </c>
      <c r="R333" s="58">
        <v>140</v>
      </c>
      <c r="S333" s="57">
        <v>30.93</v>
      </c>
      <c r="T333" s="58">
        <v>312</v>
      </c>
      <c r="U333" s="60">
        <v>3.8078703703703707E-3</v>
      </c>
      <c r="V333" s="58">
        <v>407</v>
      </c>
      <c r="W333" s="58">
        <v>3448</v>
      </c>
      <c r="X333" s="83">
        <v>2011</v>
      </c>
      <c r="Y333" s="77">
        <f>IF(historie[[#This Row],[Ročník]]&lt;&gt;0,historie[[#This Row],[Rok]]-historie[[#This Row],[Ročník]],"")</f>
        <v>38</v>
      </c>
      <c r="Z333" s="80">
        <f>IF(AND(historie[[#This Row],[Ročník]]&lt;&gt;"",FLOOR(historie[[#This Row],[Rok]]-historie[[#This Row],[Ročník]],5)&gt;=35),FLOOR(historie[[#This Row],[Rok]]-historie[[#This Row],[Ročník]],5),0)</f>
        <v>35</v>
      </c>
      <c r="AA333" s="61">
        <f>IF(OR(historie[[#This Row],[100m]]&gt;b_1_m-k_1_m*měření,historie[[#This Row],[100m]]=""),0,ROUNDDOWN(a_1_m*(b_1_m-k_1_m*měření-historie[[#This Row],[100m]])^c_1_m,0))</f>
        <v>401</v>
      </c>
      <c r="AB333" s="61">
        <f>IF(OR(historie[[#This Row],[Dálka]]&lt;b_2_m,historie[[#This Row],[Dálka]]=""),0,ROUNDDOWN(a_2_m*(historie[[#This Row],[Dálka]]-b_2_m)^c_2_m,0))</f>
        <v>315</v>
      </c>
      <c r="AC333" s="61">
        <f>IF(OR(historie[[#This Row],[Koule]]&lt;b_3_m,historie[[#This Row],[Koule]]=""),0,ROUNDDOWN(a_3_m*(historie[[#This Row],[Koule]]-b_3_m)^c_3_m,0))</f>
        <v>463</v>
      </c>
      <c r="AD333" s="61">
        <f>IF(OR(historie[[#This Row],[Výška]]&lt;b_4_m,historie[[#This Row],[Výška]]=""),0,ROUNDDOWN(a_4_m*(historie[[#This Row],[Výška]]-b_4_m)^c_4_m,0))</f>
        <v>426</v>
      </c>
      <c r="AE333" s="61">
        <f>IF(OR(historie[[#This Row],[400m]]&gt;b_5_m-k_5_m*měření,historie[[#This Row],[400m]]=""),0,ROUNDDOWN(a_5_m*(b_5_m-k_5_m*měření-historie[[#This Row],[400m]])^c_5_m,0))</f>
        <v>314</v>
      </c>
      <c r="AF333" s="61">
        <f>IF(OR(historie[[#This Row],[Překážky]]&gt;b_6_m-k_6_m*měření,historie[[#This Row],[Překážky]]=""),0,ROUNDDOWN(a_6_m*(b_6_m-k_6_m*měření-historie[[#This Row],[Překážky]])^c_6_m,0))</f>
        <v>199</v>
      </c>
      <c r="AG333" s="61">
        <f>IF(OR(historie[[#This Row],[Disk]]&lt;b_7_m,historie[[#This Row],[Disk]]=""),0,ROUNDDOWN(a_7_m*(historie[[#This Row],[Disk]]-b_7_m)^c_7_m,0))</f>
        <v>471</v>
      </c>
      <c r="AH333" s="61">
        <f>IF(OR(historie[[#This Row],[Tyčka]]&lt;b_8_m,historie[[#This Row],[Tyčka]]=""),0,ROUNDDOWN(a_8_m*(historie[[#This Row],[Tyčka]]-b_8_m)^c_8_m,0))</f>
        <v>140</v>
      </c>
      <c r="AI333" s="61">
        <f>IF(OR(historie[[#This Row],[Oštěp]]&lt;b_9_m,historie[[#This Row],[Oštěp]]=""),0,ROUNDDOWN(a_9_m*(historie[[#This Row],[Oštěp]]-b_9_m)^c_9_m,0))</f>
        <v>312</v>
      </c>
      <c r="AJ333" s="61">
        <f>IF(OR(historie[[#This Row],[1500m]]*24*60*60&gt;b_10_m,historie[[#This Row],[1500m]]=""),0,ROUNDDOWN(a_10_m*(b_10_m-historie[[#This Row],[1500m]]*24*60*60)^c_10_m,0))</f>
        <v>404</v>
      </c>
      <c r="AK33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3445</v>
      </c>
      <c r="AL33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428</v>
      </c>
      <c r="AM333" s="61">
        <f>IF(OR(historie[[#This Row],[Dálka]]&lt;b_2_m,historie[[#This Row],[Dálka]]=""),0,ROUNDDOWN(a_2_m*(ROUND(historie[[#This Row],[Dálka]]*VLOOKUP(historie[[#This Row],[Veteran]],Veteran,3,FALSE),0)-b_2_m)^c_2_m,0))</f>
        <v>343</v>
      </c>
      <c r="AN333" s="61">
        <f>IF(OR(historie[[#This Row],[Koule]]&lt;b_3_m,historie[[#This Row],[Koule]]=""),0,ROUNDDOWN(a_3_m*(FLOOR(historie[[#This Row],[Koule]]*VLOOKUP(historie[[#This Row],[Veteran]],Veteran,4,FALSE),0.01)-b_3_m)^c_3_m,0))</f>
        <v>484</v>
      </c>
      <c r="AO333" s="61">
        <f>IF(OR(historie[[#This Row],[Výška]]&lt;b_4_m,historie[[#This Row],[Výška]]=""),0,ROUNDDOWN(a_4_m*(ROUND(historie[[#This Row],[Výška]]*VLOOKUP(historie[[#This Row],[Veteran]],Veteran,5,FALSE),0)-b_4_m)^c_4_m,0))</f>
        <v>457</v>
      </c>
      <c r="AP33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382</v>
      </c>
      <c r="AQ33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214</v>
      </c>
      <c r="AR333" s="61">
        <f>IF(OR(historie[[#This Row],[Disk]]&lt;b_7_m,historie[[#This Row],[Disk]]=""),0,ROUNDDOWN(a_7_m*(FLOOR(historie[[#This Row],[Disk]]*VLOOKUP(historie[[#This Row],[Veteran]],Veteran,8,FALSE),0.01)-b_7_m)^c_7_m,0))</f>
        <v>480</v>
      </c>
      <c r="AS333" s="61">
        <f>IF(OR(historie[[#This Row],[Tyčka]]&lt;b_8_m,historie[[#This Row],[Tyčka]]=""),0,ROUNDDOWN(a_8_m*(ROUND(historie[[#This Row],[Tyčka]]*VLOOKUP(historie[[#This Row],[Veteran]],Veteran,9,FALSE),0)-b_8_m)^c_8_m,0))</f>
        <v>145</v>
      </c>
      <c r="AT333" s="61">
        <f>IF(OR(historie[[#This Row],[Oštěp]]&lt;b_9_m,historie[[#This Row],[Oštěp]]=""),0,ROUNDDOWN(a_9_m*(FLOOR(historie[[#This Row],[Oštěp]]*VLOOKUP(historie[[#This Row],[Veteran]],Veteran,10,FALSE),0.01)-b_9_m)^c_9_m,0))</f>
        <v>318</v>
      </c>
      <c r="AU333" s="61">
        <f>IF(OR(historie[[#This Row],[1500m]]*24*60*60&gt;b_10_m,historie[[#This Row],[1500m]]=""),0,ROUNDDOWN(a_10_m*(b_10_m-historie[[#This Row],[1500m]]*VLOOKUP(historie[[#This Row],[Veteran]],Veteran,11,FALSE)*24*60*60)^c_10_m,0))</f>
        <v>419</v>
      </c>
      <c r="AV333" s="80">
        <f t="shared" si="5"/>
        <v>3670</v>
      </c>
      <c r="AW333" s="62">
        <f t="array" ref="AW333">MAX(IF(historie[[Jméno a příjmení]:[Jméno a příjmení]]=A333,historie[[100m_body_v]:[100m_body_v]]))
+MAX(IF(historie[[Jméno a příjmení]:[Jméno a příjmení]]=A333,historie[[dálka_body_v]:[dálka_body_v]]))
+MAX(IF(historie[[Jméno a příjmení]:[Jméno a příjmení]]=A333,historie[[koule_body_v]:[koule_body_v]]))
+MAX(IF(historie[[Jméno a příjmení]:[Jméno a příjmení]]=A333,historie[[výška_body_v]:[výška_body_v]]))
+MAX(IF(historie[[Jméno a příjmení]:[Jméno a příjmení]]=A333,historie[[400m_body_v]:[400m_body_v]]))
+MAX(IF(historie[[Jméno a příjmení]:[Jméno a příjmení]]=A333,historie[[překážky_body_v]:[překážky_body_v]]))
+MAX(IF(historie[[Jméno a příjmení]:[Jméno a příjmení]]=A333,historie[[disk_body_v]:[disk_body_v]]))
+MAX(IF(historie[[Jméno a příjmení]:[Jméno a příjmení]]=A333,historie[[tyčka_body_v]:[tyčka_body_v]]))
+MAX(IF(historie[[Jméno a příjmení]:[Jméno a příjmení]]=A333,historie[[oštěp_body_v]:[oštěp_body_v]]))
+MAX(IF(historie[[Jméno a příjmení]:[Jméno a příjmení]]=A333,historie[[1500m_body_v]:[1500m_body_v]]))</f>
        <v>4047</v>
      </c>
    </row>
    <row r="334" spans="1:49" x14ac:dyDescent="0.2">
      <c r="A334" s="56" t="s">
        <v>47</v>
      </c>
      <c r="B334" s="56">
        <v>1973</v>
      </c>
      <c r="C334" s="57">
        <v>13.25</v>
      </c>
      <c r="D334" s="58">
        <v>388</v>
      </c>
      <c r="E334" s="59">
        <v>448</v>
      </c>
      <c r="F334" s="58">
        <v>287</v>
      </c>
      <c r="G334" s="57">
        <v>9.34</v>
      </c>
      <c r="H334" s="58">
        <v>446</v>
      </c>
      <c r="I334" s="63">
        <v>160</v>
      </c>
      <c r="J334" s="58">
        <v>464</v>
      </c>
      <c r="K334" s="57">
        <v>64.849999999999994</v>
      </c>
      <c r="L334" s="58">
        <v>259</v>
      </c>
      <c r="M334" s="57">
        <v>21.09</v>
      </c>
      <c r="N334" s="58">
        <v>252</v>
      </c>
      <c r="O334" s="57">
        <v>29.12</v>
      </c>
      <c r="P334" s="58">
        <v>447</v>
      </c>
      <c r="Q334" s="63">
        <v>207</v>
      </c>
      <c r="R334" s="58">
        <v>153</v>
      </c>
      <c r="S334" s="57">
        <v>30.67</v>
      </c>
      <c r="T334" s="58">
        <v>309</v>
      </c>
      <c r="U334" s="60">
        <v>4.0624999999999993E-3</v>
      </c>
      <c r="V334" s="58">
        <v>300</v>
      </c>
      <c r="W334" s="58">
        <v>3305</v>
      </c>
      <c r="X334" s="83">
        <v>2010</v>
      </c>
      <c r="Y334" s="77">
        <f>IF(historie[[#This Row],[Ročník]]&lt;&gt;0,historie[[#This Row],[Rok]]-historie[[#This Row],[Ročník]],"")</f>
        <v>37</v>
      </c>
      <c r="Z334" s="80">
        <f>IF(AND(historie[[#This Row],[Ročník]]&lt;&gt;"",FLOOR(historie[[#This Row],[Rok]]-historie[[#This Row],[Ročník]],5)&gt;=35),FLOOR(historie[[#This Row],[Rok]]-historie[[#This Row],[Ročník]],5),0)</f>
        <v>35</v>
      </c>
      <c r="AA334" s="61">
        <f>IF(OR(historie[[#This Row],[100m]]&gt;b_1_m-k_1_m*měření,historie[[#This Row],[100m]]=""),0,ROUNDDOWN(a_1_m*(b_1_m-k_1_m*měření-historie[[#This Row],[100m]])^c_1_m,0))</f>
        <v>388</v>
      </c>
      <c r="AB334" s="61">
        <f>IF(OR(historie[[#This Row],[Dálka]]&lt;b_2_m,historie[[#This Row],[Dálka]]=""),0,ROUNDDOWN(a_2_m*(historie[[#This Row],[Dálka]]-b_2_m)^c_2_m,0))</f>
        <v>287</v>
      </c>
      <c r="AC334" s="61">
        <f>IF(OR(historie[[#This Row],[Koule]]&lt;b_3_m,historie[[#This Row],[Koule]]=""),0,ROUNDDOWN(a_3_m*(historie[[#This Row],[Koule]]-b_3_m)^c_3_m,0))</f>
        <v>446</v>
      </c>
      <c r="AD334" s="61">
        <f>IF(OR(historie[[#This Row],[Výška]]&lt;b_4_m,historie[[#This Row],[Výška]]=""),0,ROUNDDOWN(a_4_m*(historie[[#This Row],[Výška]]-b_4_m)^c_4_m,0))</f>
        <v>464</v>
      </c>
      <c r="AE334" s="61">
        <f>IF(OR(historie[[#This Row],[400m]]&gt;b_5_m-k_5_m*měření,historie[[#This Row],[400m]]=""),0,ROUNDDOWN(a_5_m*(b_5_m-k_5_m*měření-historie[[#This Row],[400m]])^c_5_m,0))</f>
        <v>259</v>
      </c>
      <c r="AF334" s="61">
        <f>IF(OR(historie[[#This Row],[Překážky]]&gt;b_6_m-k_6_m*měření,historie[[#This Row],[Překážky]]=""),0,ROUNDDOWN(a_6_m*(b_6_m-k_6_m*měření-historie[[#This Row],[Překážky]])^c_6_m,0))</f>
        <v>252</v>
      </c>
      <c r="AG334" s="61">
        <f>IF(OR(historie[[#This Row],[Disk]]&lt;b_7_m,historie[[#This Row],[Disk]]=""),0,ROUNDDOWN(a_7_m*(historie[[#This Row],[Disk]]-b_7_m)^c_7_m,0))</f>
        <v>447</v>
      </c>
      <c r="AH334" s="61">
        <f>IF(OR(historie[[#This Row],[Tyčka]]&lt;b_8_m,historie[[#This Row],[Tyčka]]=""),0,ROUNDDOWN(a_8_m*(historie[[#This Row],[Tyčka]]-b_8_m)^c_8_m,0))</f>
        <v>153</v>
      </c>
      <c r="AI334" s="61">
        <f>IF(OR(historie[[#This Row],[Oštěp]]&lt;b_9_m,historie[[#This Row],[Oštěp]]=""),0,ROUNDDOWN(a_9_m*(historie[[#This Row],[Oštěp]]-b_9_m)^c_9_m,0))</f>
        <v>309</v>
      </c>
      <c r="AJ334" s="61">
        <f>IF(OR(historie[[#This Row],[1500m]]*24*60*60&gt;b_10_m,historie[[#This Row],[1500m]]=""),0,ROUNDDOWN(a_10_m*(b_10_m-historie[[#This Row],[1500m]]*24*60*60)^c_10_m,0))</f>
        <v>302</v>
      </c>
      <c r="AK33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3307</v>
      </c>
      <c r="AL33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415</v>
      </c>
      <c r="AM334" s="61">
        <f>IF(OR(historie[[#This Row],[Dálka]]&lt;b_2_m,historie[[#This Row],[Dálka]]=""),0,ROUNDDOWN(a_2_m*(ROUND(historie[[#This Row],[Dálka]]*VLOOKUP(historie[[#This Row],[Veteran]],Veteran,3,FALSE),0)-b_2_m)^c_2_m,0))</f>
        <v>312</v>
      </c>
      <c r="AN334" s="61">
        <f>IF(OR(historie[[#This Row],[Koule]]&lt;b_3_m,historie[[#This Row],[Koule]]=""),0,ROUNDDOWN(a_3_m*(FLOOR(historie[[#This Row],[Koule]]*VLOOKUP(historie[[#This Row],[Veteran]],Veteran,4,FALSE),0.01)-b_3_m)^c_3_m,0))</f>
        <v>466</v>
      </c>
      <c r="AO334" s="61">
        <f>IF(OR(historie[[#This Row],[Výška]]&lt;b_4_m,historie[[#This Row],[Výška]]=""),0,ROUNDDOWN(a_4_m*(ROUND(historie[[#This Row],[Výška]]*VLOOKUP(historie[[#This Row],[Veteran]],Veteran,5,FALSE),0)-b_4_m)^c_4_m,0))</f>
        <v>496</v>
      </c>
      <c r="AP33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324</v>
      </c>
      <c r="AQ33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267</v>
      </c>
      <c r="AR334" s="61">
        <f>IF(OR(historie[[#This Row],[Disk]]&lt;b_7_m,historie[[#This Row],[Disk]]=""),0,ROUNDDOWN(a_7_m*(FLOOR(historie[[#This Row],[Disk]]*VLOOKUP(historie[[#This Row],[Veteran]],Veteran,8,FALSE),0.01)-b_7_m)^c_7_m,0))</f>
        <v>455</v>
      </c>
      <c r="AS334" s="61">
        <f>IF(OR(historie[[#This Row],[Tyčka]]&lt;b_8_m,historie[[#This Row],[Tyčka]]=""),0,ROUNDDOWN(a_8_m*(ROUND(historie[[#This Row],[Tyčka]]*VLOOKUP(historie[[#This Row],[Veteran]],Veteran,9,FALSE),0)-b_8_m)^c_8_m,0))</f>
        <v>159</v>
      </c>
      <c r="AT334" s="61">
        <f>IF(OR(historie[[#This Row],[Oštěp]]&lt;b_9_m,historie[[#This Row],[Oštěp]]=""),0,ROUNDDOWN(a_9_m*(FLOOR(historie[[#This Row],[Oštěp]]*VLOOKUP(historie[[#This Row],[Veteran]],Veteran,10,FALSE),0.01)-b_9_m)^c_9_m,0))</f>
        <v>314</v>
      </c>
      <c r="AU334" s="61">
        <f>IF(OR(historie[[#This Row],[1500m]]*24*60*60&gt;b_10_m,historie[[#This Row],[1500m]]=""),0,ROUNDDOWN(a_10_m*(b_10_m-historie[[#This Row],[1500m]]*VLOOKUP(historie[[#This Row],[Veteran]],Veteran,11,FALSE)*24*60*60)^c_10_m,0))</f>
        <v>315</v>
      </c>
      <c r="AV334" s="80">
        <f t="shared" si="5"/>
        <v>3523</v>
      </c>
      <c r="AW334" s="62">
        <f t="array" ref="AW334">MAX(IF(historie[[Jméno a příjmení]:[Jméno a příjmení]]=A334,historie[[100m_body_v]:[100m_body_v]]))
+MAX(IF(historie[[Jméno a příjmení]:[Jméno a příjmení]]=A334,historie[[dálka_body_v]:[dálka_body_v]]))
+MAX(IF(historie[[Jméno a příjmení]:[Jméno a příjmení]]=A334,historie[[koule_body_v]:[koule_body_v]]))
+MAX(IF(historie[[Jméno a příjmení]:[Jméno a příjmení]]=A334,historie[[výška_body_v]:[výška_body_v]]))
+MAX(IF(historie[[Jméno a příjmení]:[Jméno a příjmení]]=A334,historie[[400m_body_v]:[400m_body_v]]))
+MAX(IF(historie[[Jméno a příjmení]:[Jméno a příjmení]]=A334,historie[[překážky_body_v]:[překážky_body_v]]))
+MAX(IF(historie[[Jméno a příjmení]:[Jméno a příjmení]]=A334,historie[[disk_body_v]:[disk_body_v]]))
+MAX(IF(historie[[Jméno a příjmení]:[Jméno a příjmení]]=A334,historie[[tyčka_body_v]:[tyčka_body_v]]))
+MAX(IF(historie[[Jméno a příjmení]:[Jméno a příjmení]]=A334,historie[[oštěp_body_v]:[oštěp_body_v]]))
+MAX(IF(historie[[Jméno a příjmení]:[Jméno a příjmení]]=A334,historie[[1500m_body_v]:[1500m_body_v]]))</f>
        <v>4047</v>
      </c>
    </row>
    <row r="335" spans="1:49" x14ac:dyDescent="0.2">
      <c r="A335" s="56" t="s">
        <v>47</v>
      </c>
      <c r="B335" s="56">
        <v>1973</v>
      </c>
      <c r="C335" s="57">
        <v>13.53</v>
      </c>
      <c r="D335" s="58">
        <v>346</v>
      </c>
      <c r="E335" s="59">
        <v>431</v>
      </c>
      <c r="F335" s="58">
        <v>257</v>
      </c>
      <c r="G335" s="57">
        <v>8.68</v>
      </c>
      <c r="H335" s="58">
        <v>407</v>
      </c>
      <c r="I335" s="63">
        <v>155</v>
      </c>
      <c r="J335" s="58">
        <v>426</v>
      </c>
      <c r="K335" s="57">
        <v>69.53</v>
      </c>
      <c r="L335" s="58">
        <v>145</v>
      </c>
      <c r="M335" s="57">
        <v>22.46</v>
      </c>
      <c r="N335" s="58">
        <v>167</v>
      </c>
      <c r="O335" s="57">
        <v>23.61</v>
      </c>
      <c r="P335" s="58">
        <v>340</v>
      </c>
      <c r="Q335" s="63">
        <v>160</v>
      </c>
      <c r="R335" s="58">
        <v>70</v>
      </c>
      <c r="S335" s="57">
        <v>33.56</v>
      </c>
      <c r="T335" s="58">
        <v>350</v>
      </c>
      <c r="U335" s="60">
        <v>4.0856481481481481E-3</v>
      </c>
      <c r="V335" s="58">
        <v>293</v>
      </c>
      <c r="W335" s="58">
        <v>2801</v>
      </c>
      <c r="X335" s="83">
        <v>2008</v>
      </c>
      <c r="Y335" s="77">
        <f>IF(historie[[#This Row],[Ročník]]&lt;&gt;0,historie[[#This Row],[Rok]]-historie[[#This Row],[Ročník]],"")</f>
        <v>35</v>
      </c>
      <c r="Z335" s="80">
        <f>IF(AND(historie[[#This Row],[Ročník]]&lt;&gt;"",FLOOR(historie[[#This Row],[Rok]]-historie[[#This Row],[Ročník]],5)&gt;=35),FLOOR(historie[[#This Row],[Rok]]-historie[[#This Row],[Ročník]],5),0)</f>
        <v>35</v>
      </c>
      <c r="AA335" s="61">
        <f>IF(OR(historie[[#This Row],[100m]]&gt;b_1_m-k_1_m*měření,historie[[#This Row],[100m]]=""),0,ROUNDDOWN(a_1_m*(b_1_m-k_1_m*měření-historie[[#This Row],[100m]])^c_1_m,0))</f>
        <v>346</v>
      </c>
      <c r="AB335" s="61">
        <f>IF(OR(historie[[#This Row],[Dálka]]&lt;b_2_m,historie[[#This Row],[Dálka]]=""),0,ROUNDDOWN(a_2_m*(historie[[#This Row],[Dálka]]-b_2_m)^c_2_m,0))</f>
        <v>257</v>
      </c>
      <c r="AC335" s="61">
        <f>IF(OR(historie[[#This Row],[Koule]]&lt;b_3_m,historie[[#This Row],[Koule]]=""),0,ROUNDDOWN(a_3_m*(historie[[#This Row],[Koule]]-b_3_m)^c_3_m,0))</f>
        <v>407</v>
      </c>
      <c r="AD335" s="61">
        <f>IF(OR(historie[[#This Row],[Výška]]&lt;b_4_m,historie[[#This Row],[Výška]]=""),0,ROUNDDOWN(a_4_m*(historie[[#This Row],[Výška]]-b_4_m)^c_4_m,0))</f>
        <v>426</v>
      </c>
      <c r="AE335" s="61">
        <f>IF(OR(historie[[#This Row],[400m]]&gt;b_5_m-k_5_m*měření,historie[[#This Row],[400m]]=""),0,ROUNDDOWN(a_5_m*(b_5_m-k_5_m*měření-historie[[#This Row],[400m]])^c_5_m,0))</f>
        <v>145</v>
      </c>
      <c r="AF335" s="61">
        <f>IF(OR(historie[[#This Row],[Překážky]]&gt;b_6_m-k_6_m*měření,historie[[#This Row],[Překážky]]=""),0,ROUNDDOWN(a_6_m*(b_6_m-k_6_m*měření-historie[[#This Row],[Překážky]])^c_6_m,0))</f>
        <v>167</v>
      </c>
      <c r="AG335" s="61">
        <f>IF(OR(historie[[#This Row],[Disk]]&lt;b_7_m,historie[[#This Row],[Disk]]=""),0,ROUNDDOWN(a_7_m*(historie[[#This Row],[Disk]]-b_7_m)^c_7_m,0))</f>
        <v>340</v>
      </c>
      <c r="AH335" s="61">
        <f>IF(OR(historie[[#This Row],[Tyčka]]&lt;b_8_m,historie[[#This Row],[Tyčka]]=""),0,ROUNDDOWN(a_8_m*(historie[[#This Row],[Tyčka]]-b_8_m)^c_8_m,0))</f>
        <v>70</v>
      </c>
      <c r="AI335" s="61">
        <f>IF(OR(historie[[#This Row],[Oštěp]]&lt;b_9_m,historie[[#This Row],[Oštěp]]=""),0,ROUNDDOWN(a_9_m*(historie[[#This Row],[Oštěp]]-b_9_m)^c_9_m,0))</f>
        <v>350</v>
      </c>
      <c r="AJ335" s="61">
        <f>IF(OR(historie[[#This Row],[1500m]]*24*60*60&gt;b_10_m,historie[[#This Row],[1500m]]=""),0,ROUNDDOWN(a_10_m*(b_10_m-historie[[#This Row],[1500m]]*24*60*60)^c_10_m,0))</f>
        <v>293</v>
      </c>
      <c r="AK33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2801</v>
      </c>
      <c r="AL33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371</v>
      </c>
      <c r="AM335" s="61">
        <f>IF(OR(historie[[#This Row],[Dálka]]&lt;b_2_m,historie[[#This Row],[Dálka]]=""),0,ROUNDDOWN(a_2_m*(ROUND(historie[[#This Row],[Dálka]]*VLOOKUP(historie[[#This Row],[Veteran]],Veteran,3,FALSE),0)-b_2_m)^c_2_m,0))</f>
        <v>281</v>
      </c>
      <c r="AN335" s="61">
        <f>IF(OR(historie[[#This Row],[Koule]]&lt;b_3_m,historie[[#This Row],[Koule]]=""),0,ROUNDDOWN(a_3_m*(FLOOR(historie[[#This Row],[Koule]]*VLOOKUP(historie[[#This Row],[Veteran]],Veteran,4,FALSE),0.01)-b_3_m)^c_3_m,0))</f>
        <v>426</v>
      </c>
      <c r="AO335" s="61">
        <f>IF(OR(historie[[#This Row],[Výška]]&lt;b_4_m,historie[[#This Row],[Výška]]=""),0,ROUNDDOWN(a_4_m*(ROUND(historie[[#This Row],[Výška]]*VLOOKUP(historie[[#This Row],[Veteran]],Veteran,5,FALSE),0)-b_4_m)^c_4_m,0))</f>
        <v>457</v>
      </c>
      <c r="AP33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200</v>
      </c>
      <c r="AQ33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182</v>
      </c>
      <c r="AR335" s="61">
        <f>IF(OR(historie[[#This Row],[Disk]]&lt;b_7_m,historie[[#This Row],[Disk]]=""),0,ROUNDDOWN(a_7_m*(FLOOR(historie[[#This Row],[Disk]]*VLOOKUP(historie[[#This Row],[Veteran]],Veteran,8,FALSE),0.01)-b_7_m)^c_7_m,0))</f>
        <v>347</v>
      </c>
      <c r="AS335" s="61">
        <f>IF(OR(historie[[#This Row],[Tyčka]]&lt;b_8_m,historie[[#This Row],[Tyčka]]=""),0,ROUNDDOWN(a_8_m*(ROUND(historie[[#This Row],[Tyčka]]*VLOOKUP(historie[[#This Row],[Veteran]],Veteran,9,FALSE),0)-b_8_m)^c_8_m,0))</f>
        <v>75</v>
      </c>
      <c r="AT335" s="61">
        <f>IF(OR(historie[[#This Row],[Oštěp]]&lt;b_9_m,historie[[#This Row],[Oštěp]]=""),0,ROUNDDOWN(a_9_m*(FLOOR(historie[[#This Row],[Oštěp]]*VLOOKUP(historie[[#This Row],[Veteran]],Veteran,10,FALSE),0.01)-b_9_m)^c_9_m,0))</f>
        <v>356</v>
      </c>
      <c r="AU335" s="61">
        <f>IF(OR(historie[[#This Row],[1500m]]*24*60*60&gt;b_10_m,historie[[#This Row],[1500m]]=""),0,ROUNDDOWN(a_10_m*(b_10_m-historie[[#This Row],[1500m]]*VLOOKUP(historie[[#This Row],[Veteran]],Veteran,11,FALSE)*24*60*60)^c_10_m,0))</f>
        <v>307</v>
      </c>
      <c r="AV335" s="80">
        <f t="shared" si="5"/>
        <v>3002</v>
      </c>
      <c r="AW335" s="62">
        <f t="array" ref="AW335">MAX(IF(historie[[Jméno a příjmení]:[Jméno a příjmení]]=A335,historie[[100m_body_v]:[100m_body_v]]))
+MAX(IF(historie[[Jméno a příjmení]:[Jméno a příjmení]]=A335,historie[[dálka_body_v]:[dálka_body_v]]))
+MAX(IF(historie[[Jméno a příjmení]:[Jméno a příjmení]]=A335,historie[[koule_body_v]:[koule_body_v]]))
+MAX(IF(historie[[Jméno a příjmení]:[Jméno a příjmení]]=A335,historie[[výška_body_v]:[výška_body_v]]))
+MAX(IF(historie[[Jméno a příjmení]:[Jméno a příjmení]]=A335,historie[[400m_body_v]:[400m_body_v]]))
+MAX(IF(historie[[Jméno a příjmení]:[Jméno a příjmení]]=A335,historie[[překážky_body_v]:[překážky_body_v]]))
+MAX(IF(historie[[Jméno a příjmení]:[Jméno a příjmení]]=A335,historie[[disk_body_v]:[disk_body_v]]))
+MAX(IF(historie[[Jméno a příjmení]:[Jméno a příjmení]]=A335,historie[[tyčka_body_v]:[tyčka_body_v]]))
+MAX(IF(historie[[Jméno a příjmení]:[Jméno a příjmení]]=A335,historie[[oštěp_body_v]:[oštěp_body_v]]))
+MAX(IF(historie[[Jméno a příjmení]:[Jméno a příjmení]]=A335,historie[[1500m_body_v]:[1500m_body_v]]))</f>
        <v>4047</v>
      </c>
    </row>
    <row r="336" spans="1:49" x14ac:dyDescent="0.2">
      <c r="A336" s="122" t="s">
        <v>215</v>
      </c>
      <c r="B336" s="122">
        <v>1990</v>
      </c>
      <c r="C336" s="118">
        <v>12.44</v>
      </c>
      <c r="D336" s="119">
        <v>523</v>
      </c>
      <c r="E336" s="115">
        <v>458</v>
      </c>
      <c r="F336" s="119">
        <v>304</v>
      </c>
      <c r="G336" s="118">
        <v>9.18</v>
      </c>
      <c r="H336" s="119">
        <v>437</v>
      </c>
      <c r="I336" s="115">
        <v>160</v>
      </c>
      <c r="J336" s="119">
        <v>464</v>
      </c>
      <c r="K336" s="118">
        <v>64.53</v>
      </c>
      <c r="L336" s="119">
        <v>268</v>
      </c>
      <c r="M336" s="118">
        <v>23.78</v>
      </c>
      <c r="N336" s="119">
        <v>102</v>
      </c>
      <c r="O336" s="118">
        <v>23.4</v>
      </c>
      <c r="P336" s="119">
        <v>336</v>
      </c>
      <c r="Q336" s="115">
        <v>190</v>
      </c>
      <c r="R336" s="119">
        <v>121</v>
      </c>
      <c r="S336" s="118">
        <v>27.8</v>
      </c>
      <c r="T336" s="119">
        <v>268</v>
      </c>
      <c r="U336" s="120">
        <v>4.308680555555556E-3</v>
      </c>
      <c r="V336" s="119">
        <v>216</v>
      </c>
      <c r="W336" s="119">
        <v>3039</v>
      </c>
      <c r="X336" s="83">
        <v>2021</v>
      </c>
      <c r="Y336" s="80">
        <f>IF(historie[[#This Row],[Ročník]]&lt;&gt;0,historie[[#This Row],[Rok]]-historie[[#This Row],[Ročník]],"")</f>
        <v>31</v>
      </c>
      <c r="Z336" s="80">
        <f>IF(AND(historie[[#This Row],[Ročník]]&lt;&gt;"",FLOOR(historie[[#This Row],[Rok]]-historie[[#This Row],[Ročník]],5)&gt;=35),FLOOR(historie[[#This Row],[Rok]]-historie[[#This Row],[Ročník]],5),0)</f>
        <v>0</v>
      </c>
      <c r="AA336" s="121">
        <f>IF(OR(historie[[#This Row],[100m]]&gt;b_1_m-k_1_m*měření,historie[[#This Row],[100m]]=""),0,ROUNDDOWN(a_1_m*(b_1_m-k_1_m*měření-historie[[#This Row],[100m]])^c_1_m,0))</f>
        <v>523</v>
      </c>
      <c r="AB336" s="121">
        <f>IF(OR(historie[[#This Row],[Dálka]]&lt;b_2_m,historie[[#This Row],[Dálka]]=""),0,ROUNDDOWN(a_2_m*(historie[[#This Row],[Dálka]]-b_2_m)^c_2_m,0))</f>
        <v>304</v>
      </c>
      <c r="AC336" s="121">
        <f>IF(OR(historie[[#This Row],[Koule]]&lt;b_3_m,historie[[#This Row],[Koule]]=""),0,ROUNDDOWN(a_3_m*(historie[[#This Row],[Koule]]-b_3_m)^c_3_m,0))</f>
        <v>437</v>
      </c>
      <c r="AD336" s="121">
        <f>IF(OR(historie[[#This Row],[Výška]]&lt;b_4_m,historie[[#This Row],[Výška]]=""),0,ROUNDDOWN(a_4_m*(historie[[#This Row],[Výška]]-b_4_m)^c_4_m,0))</f>
        <v>464</v>
      </c>
      <c r="AE336" s="121">
        <f>IF(OR(historie[[#This Row],[400m]]&gt;b_5_m-k_5_m*měření,historie[[#This Row],[400m]]=""),0,ROUNDDOWN(a_5_m*(b_5_m-k_5_m*měření-historie[[#This Row],[400m]])^c_5_m,0))</f>
        <v>268</v>
      </c>
      <c r="AF336" s="121">
        <f>IF(OR(historie[[#This Row],[Překážky]]&gt;b_6_m-k_6_m*měření,historie[[#This Row],[Překážky]]=""),0,ROUNDDOWN(a_6_m*(b_6_m-k_6_m*měření-historie[[#This Row],[Překážky]])^c_6_m,0))</f>
        <v>102</v>
      </c>
      <c r="AG336" s="121">
        <f>IF(OR(historie[[#This Row],[Disk]]&lt;b_7_m,historie[[#This Row],[Disk]]=""),0,ROUNDDOWN(a_7_m*(historie[[#This Row],[Disk]]-b_7_m)^c_7_m,0))</f>
        <v>336</v>
      </c>
      <c r="AH336" s="121">
        <f>IF(OR(historie[[#This Row],[Tyčka]]&lt;b_8_m,historie[[#This Row],[Tyčka]]=""),0,ROUNDDOWN(a_8_m*(historie[[#This Row],[Tyčka]]-b_8_m)^c_8_m,0))</f>
        <v>121</v>
      </c>
      <c r="AI336" s="121">
        <f>IF(OR(historie[[#This Row],[Oštěp]]&lt;b_9_m,historie[[#This Row],[Oštěp]]=""),0,ROUNDDOWN(a_9_m*(historie[[#This Row],[Oštěp]]-b_9_m)^c_9_m,0))</f>
        <v>268</v>
      </c>
      <c r="AJ336" s="121">
        <f>IF(OR(historie[[#This Row],[1500m]]*24*60*60&gt;b_10_m,historie[[#This Row],[1500m]]=""),0,ROUNDDOWN(a_10_m*(b_10_m-historie[[#This Row],[1500m]]*24*60*60)^c_10_m,0))</f>
        <v>216</v>
      </c>
      <c r="AK33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3039</v>
      </c>
      <c r="AL336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523</v>
      </c>
      <c r="AM336" s="121">
        <f>IF(OR(historie[[#This Row],[Dálka]]&lt;b_2_m,historie[[#This Row],[Dálka]]=""),0,ROUNDDOWN(a_2_m*(ROUND(historie[[#This Row],[Dálka]]*VLOOKUP(historie[[#This Row],[Veteran]],Veteran,3,FALSE),0)-b_2_m)^c_2_m,0))</f>
        <v>304</v>
      </c>
      <c r="AN336" s="121">
        <f>IF(OR(historie[[#This Row],[Koule]]&lt;b_3_m,historie[[#This Row],[Koule]]=""),0,ROUNDDOWN(a_3_m*(FLOOR(historie[[#This Row],[Koule]]*VLOOKUP(historie[[#This Row],[Veteran]],Veteran,4,FALSE),0.01)-b_3_m)^c_3_m,0))</f>
        <v>437</v>
      </c>
      <c r="AO336" s="12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336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268</v>
      </c>
      <c r="AQ336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102</v>
      </c>
      <c r="AR336" s="121">
        <f>IF(OR(historie[[#This Row],[Disk]]&lt;b_7_m,historie[[#This Row],[Disk]]=""),0,ROUNDDOWN(a_7_m*(FLOOR(historie[[#This Row],[Disk]]*VLOOKUP(historie[[#This Row],[Veteran]],Veteran,8,FALSE),0.01)-b_7_m)^c_7_m,0))</f>
        <v>336</v>
      </c>
      <c r="AS336" s="121">
        <f>IF(OR(historie[[#This Row],[Tyčka]]&lt;b_8_m,historie[[#This Row],[Tyčka]]=""),0,ROUNDDOWN(a_8_m*(ROUND(historie[[#This Row],[Tyčka]]*VLOOKUP(historie[[#This Row],[Veteran]],Veteran,9,FALSE),0)-b_8_m)^c_8_m,0))</f>
        <v>121</v>
      </c>
      <c r="AT336" s="121">
        <f>IF(OR(historie[[#This Row],[Oštěp]]&lt;b_9_m,historie[[#This Row],[Oštěp]]=""),0,ROUNDDOWN(a_9_m*(FLOOR(historie[[#This Row],[Oštěp]]*VLOOKUP(historie[[#This Row],[Veteran]],Veteran,10,FALSE),0.01)-b_9_m)^c_9_m,0))</f>
        <v>268</v>
      </c>
      <c r="AU336" s="121">
        <f>IF(OR(historie[[#This Row],[1500m]]*24*60*60&gt;b_10_m,historie[[#This Row],[1500m]]=""),0,ROUNDDOWN(a_10_m*(b_10_m-historie[[#This Row],[1500m]]*VLOOKUP(historie[[#This Row],[Veteran]],Veteran,11,FALSE)*24*60*60)^c_10_m,0))</f>
        <v>216</v>
      </c>
      <c r="AV336" s="80">
        <f t="shared" si="5"/>
        <v>3039</v>
      </c>
      <c r="AW336" s="121" cm="1">
        <f t="array" ref="AW336">MAX(IF(historie[[Jméno a příjmení]:[Jméno a příjmení]]=A336,historie[[100m_body_v]:[100m_body_v]]))
+MAX(IF(historie[[Jméno a příjmení]:[Jméno a příjmení]]=A336,historie[[dálka_body_v]:[dálka_body_v]]))
+MAX(IF(historie[[Jméno a příjmení]:[Jméno a příjmení]]=A336,historie[[koule_body_v]:[koule_body_v]]))
+MAX(IF(historie[[Jméno a příjmení]:[Jméno a příjmení]]=A336,historie[[výška_body_v]:[výška_body_v]]))
+MAX(IF(historie[[Jméno a příjmení]:[Jméno a příjmení]]=A336,historie[[400m_body_v]:[400m_body_v]]))
+MAX(IF(historie[[Jméno a příjmení]:[Jméno a příjmení]]=A336,historie[[překážky_body_v]:[překážky_body_v]]))
+MAX(IF(historie[[Jméno a příjmení]:[Jméno a příjmení]]=A336,historie[[disk_body_v]:[disk_body_v]]))
+MAX(IF(historie[[Jméno a příjmení]:[Jméno a příjmení]]=A336,historie[[tyčka_body_v]:[tyčka_body_v]]))
+MAX(IF(historie[[Jméno a příjmení]:[Jméno a příjmení]]=A336,historie[[oštěp_body_v]:[oštěp_body_v]]))
+MAX(IF(historie[[Jméno a příjmení]:[Jméno a příjmení]]=A336,historie[[1500m_body_v]:[1500m_body_v]]))</f>
        <v>3386</v>
      </c>
    </row>
    <row r="337" spans="1:49" x14ac:dyDescent="0.2">
      <c r="A337" s="122" t="s">
        <v>215</v>
      </c>
      <c r="B337" s="122">
        <v>1990</v>
      </c>
      <c r="C337" s="118">
        <v>12.59</v>
      </c>
      <c r="D337" s="119">
        <v>497</v>
      </c>
      <c r="E337" s="115">
        <v>435</v>
      </c>
      <c r="F337" s="119">
        <v>264</v>
      </c>
      <c r="G337" s="118">
        <v>9.17</v>
      </c>
      <c r="H337" s="119">
        <v>436</v>
      </c>
      <c r="I337" s="115">
        <v>160</v>
      </c>
      <c r="J337" s="119">
        <v>464</v>
      </c>
      <c r="K337" s="118">
        <v>63.31</v>
      </c>
      <c r="L337" s="119">
        <v>303</v>
      </c>
      <c r="M337" s="118">
        <v>22.38</v>
      </c>
      <c r="N337" s="119">
        <v>172</v>
      </c>
      <c r="O337" s="118">
        <v>23.69</v>
      </c>
      <c r="P337" s="119">
        <v>342</v>
      </c>
      <c r="Q337" s="115">
        <v>160</v>
      </c>
      <c r="R337" s="119">
        <v>70</v>
      </c>
      <c r="S337" s="118">
        <v>27.25</v>
      </c>
      <c r="T337" s="119">
        <v>261</v>
      </c>
      <c r="U337" s="120">
        <v>4.1625000000000004E-3</v>
      </c>
      <c r="V337" s="119">
        <v>266</v>
      </c>
      <c r="W337" s="119">
        <v>3075</v>
      </c>
      <c r="X337" s="83">
        <v>2020</v>
      </c>
      <c r="Y337" s="80">
        <f>IF(historie[[#This Row],[Ročník]]&lt;&gt;0,historie[[#This Row],[Rok]]-historie[[#This Row],[Ročník]],"")</f>
        <v>30</v>
      </c>
      <c r="Z337" s="80">
        <f>IF(AND(historie[[#This Row],[Ročník]]&lt;&gt;"",FLOOR(historie[[#This Row],[Rok]]-historie[[#This Row],[Ročník]],5)&gt;=35),FLOOR(historie[[#This Row],[Rok]]-historie[[#This Row],[Ročník]],5),0)</f>
        <v>0</v>
      </c>
      <c r="AA337" s="121">
        <f>IF(OR(historie[[#This Row],[100m]]&gt;b_1_m-k_1_m*měření,historie[[#This Row],[100m]]=""),0,ROUNDDOWN(a_1_m*(b_1_m-k_1_m*měření-historie[[#This Row],[100m]])^c_1_m,0))</f>
        <v>497</v>
      </c>
      <c r="AB337" s="121">
        <f>IF(OR(historie[[#This Row],[Dálka]]&lt;b_2_m,historie[[#This Row],[Dálka]]=""),0,ROUNDDOWN(a_2_m*(historie[[#This Row],[Dálka]]-b_2_m)^c_2_m,0))</f>
        <v>264</v>
      </c>
      <c r="AC337" s="121">
        <f>IF(OR(historie[[#This Row],[Koule]]&lt;b_3_m,historie[[#This Row],[Koule]]=""),0,ROUNDDOWN(a_3_m*(historie[[#This Row],[Koule]]-b_3_m)^c_3_m,0))</f>
        <v>436</v>
      </c>
      <c r="AD337" s="121">
        <f>IF(OR(historie[[#This Row],[Výška]]&lt;b_4_m,historie[[#This Row],[Výška]]=""),0,ROUNDDOWN(a_4_m*(historie[[#This Row],[Výška]]-b_4_m)^c_4_m,0))</f>
        <v>464</v>
      </c>
      <c r="AE337" s="121">
        <f>IF(OR(historie[[#This Row],[400m]]&gt;b_5_m-k_5_m*měření,historie[[#This Row],[400m]]=""),0,ROUNDDOWN(a_5_m*(b_5_m-k_5_m*měření-historie[[#This Row],[400m]])^c_5_m,0))</f>
        <v>303</v>
      </c>
      <c r="AF337" s="121">
        <f>IF(OR(historie[[#This Row],[Překážky]]&gt;b_6_m-k_6_m*měření,historie[[#This Row],[Překážky]]=""),0,ROUNDDOWN(a_6_m*(b_6_m-k_6_m*měření-historie[[#This Row],[Překážky]])^c_6_m,0))</f>
        <v>172</v>
      </c>
      <c r="AG337" s="121">
        <f>IF(OR(historie[[#This Row],[Disk]]&lt;b_7_m,historie[[#This Row],[Disk]]=""),0,ROUNDDOWN(a_7_m*(historie[[#This Row],[Disk]]-b_7_m)^c_7_m,0))</f>
        <v>342</v>
      </c>
      <c r="AH337" s="121">
        <f>IF(OR(historie[[#This Row],[Tyčka]]&lt;b_8_m,historie[[#This Row],[Tyčka]]=""),0,ROUNDDOWN(a_8_m*(historie[[#This Row],[Tyčka]]-b_8_m)^c_8_m,0))</f>
        <v>70</v>
      </c>
      <c r="AI337" s="121">
        <f>IF(OR(historie[[#This Row],[Oštěp]]&lt;b_9_m,historie[[#This Row],[Oštěp]]=""),0,ROUNDDOWN(a_9_m*(historie[[#This Row],[Oštěp]]-b_9_m)^c_9_m,0))</f>
        <v>261</v>
      </c>
      <c r="AJ337" s="121">
        <f>IF(OR(historie[[#This Row],[1500m]]*24*60*60&gt;b_10_m,historie[[#This Row],[1500m]]=""),0,ROUNDDOWN(a_10_m*(b_10_m-historie[[#This Row],[1500m]]*24*60*60)^c_10_m,0))</f>
        <v>266</v>
      </c>
      <c r="AK33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3075</v>
      </c>
      <c r="AL337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497</v>
      </c>
      <c r="AM337" s="121">
        <f>IF(OR(historie[[#This Row],[Dálka]]&lt;b_2_m,historie[[#This Row],[Dálka]]=""),0,ROUNDDOWN(a_2_m*(ROUND(historie[[#This Row],[Dálka]]*VLOOKUP(historie[[#This Row],[Veteran]],Veteran,3,FALSE),0)-b_2_m)^c_2_m,0))</f>
        <v>264</v>
      </c>
      <c r="AN337" s="121">
        <f>IF(OR(historie[[#This Row],[Koule]]&lt;b_3_m,historie[[#This Row],[Koule]]=""),0,ROUNDDOWN(a_3_m*(FLOOR(historie[[#This Row],[Koule]]*VLOOKUP(historie[[#This Row],[Veteran]],Veteran,4,FALSE),0.01)-b_3_m)^c_3_m,0))</f>
        <v>436</v>
      </c>
      <c r="AO337" s="12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337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303</v>
      </c>
      <c r="AQ337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172</v>
      </c>
      <c r="AR337" s="121">
        <f>IF(OR(historie[[#This Row],[Disk]]&lt;b_7_m,historie[[#This Row],[Disk]]=""),0,ROUNDDOWN(a_7_m*(FLOOR(historie[[#This Row],[Disk]]*VLOOKUP(historie[[#This Row],[Veteran]],Veteran,8,FALSE),0.01)-b_7_m)^c_7_m,0))</f>
        <v>342</v>
      </c>
      <c r="AS337" s="121">
        <f>IF(OR(historie[[#This Row],[Tyčka]]&lt;b_8_m,historie[[#This Row],[Tyčka]]=""),0,ROUNDDOWN(a_8_m*(ROUND(historie[[#This Row],[Tyčka]]*VLOOKUP(historie[[#This Row],[Veteran]],Veteran,9,FALSE),0)-b_8_m)^c_8_m,0))</f>
        <v>70</v>
      </c>
      <c r="AT337" s="121">
        <f>IF(OR(historie[[#This Row],[Oštěp]]&lt;b_9_m,historie[[#This Row],[Oštěp]]=""),0,ROUNDDOWN(a_9_m*(FLOOR(historie[[#This Row],[Oštěp]]*VLOOKUP(historie[[#This Row],[Veteran]],Veteran,10,FALSE),0.01)-b_9_m)^c_9_m,0))</f>
        <v>261</v>
      </c>
      <c r="AU337" s="121">
        <f>IF(OR(historie[[#This Row],[1500m]]*24*60*60&gt;b_10_m,historie[[#This Row],[1500m]]=""),0,ROUNDDOWN(a_10_m*(b_10_m-historie[[#This Row],[1500m]]*VLOOKUP(historie[[#This Row],[Veteran]],Veteran,11,FALSE)*24*60*60)^c_10_m,0))</f>
        <v>266</v>
      </c>
      <c r="AV337" s="80">
        <f t="shared" si="5"/>
        <v>3075</v>
      </c>
      <c r="AW337" s="121" cm="1">
        <f t="array" ref="AW337">MAX(IF(historie[[Jméno a příjmení]:[Jméno a příjmení]]=A337,historie[[100m_body_v]:[100m_body_v]]))
+MAX(IF(historie[[Jméno a příjmení]:[Jméno a příjmení]]=A337,historie[[dálka_body_v]:[dálka_body_v]]))
+MAX(IF(historie[[Jméno a příjmení]:[Jméno a příjmení]]=A337,historie[[koule_body_v]:[koule_body_v]]))
+MAX(IF(historie[[Jméno a příjmení]:[Jméno a příjmení]]=A337,historie[[výška_body_v]:[výška_body_v]]))
+MAX(IF(historie[[Jméno a příjmení]:[Jméno a příjmení]]=A337,historie[[400m_body_v]:[400m_body_v]]))
+MAX(IF(historie[[Jméno a příjmení]:[Jméno a příjmení]]=A337,historie[[překážky_body_v]:[překážky_body_v]]))
+MAX(IF(historie[[Jméno a příjmení]:[Jméno a příjmení]]=A337,historie[[disk_body_v]:[disk_body_v]]))
+MAX(IF(historie[[Jméno a příjmení]:[Jméno a příjmení]]=A337,historie[[tyčka_body_v]:[tyčka_body_v]]))
+MAX(IF(historie[[Jméno a příjmení]:[Jméno a příjmení]]=A337,historie[[oštěp_body_v]:[oštěp_body_v]]))
+MAX(IF(historie[[Jméno a příjmení]:[Jméno a příjmení]]=A337,historie[[1500m_body_v]:[1500m_body_v]]))</f>
        <v>3386</v>
      </c>
    </row>
    <row r="338" spans="1:49" x14ac:dyDescent="0.2">
      <c r="A338" s="122" t="s">
        <v>34</v>
      </c>
      <c r="B338" s="122">
        <v>1958</v>
      </c>
      <c r="C338" s="118">
        <v>16.489999999999998</v>
      </c>
      <c r="D338" s="119">
        <v>39</v>
      </c>
      <c r="E338" s="115">
        <v>339</v>
      </c>
      <c r="F338" s="119">
        <v>115</v>
      </c>
      <c r="G338" s="118">
        <v>7.32</v>
      </c>
      <c r="H338" s="119">
        <v>326</v>
      </c>
      <c r="I338" s="115">
        <v>130</v>
      </c>
      <c r="J338" s="119">
        <v>250</v>
      </c>
      <c r="K338" s="118">
        <v>88.26</v>
      </c>
      <c r="L338" s="119">
        <v>0</v>
      </c>
      <c r="M338" s="118"/>
      <c r="N338" s="119">
        <v>0</v>
      </c>
      <c r="O338" s="118">
        <v>18.170000000000002</v>
      </c>
      <c r="P338" s="119">
        <v>238</v>
      </c>
      <c r="Q338" s="115">
        <v>140</v>
      </c>
      <c r="R338" s="119">
        <v>40</v>
      </c>
      <c r="S338" s="118">
        <v>19.2</v>
      </c>
      <c r="T338" s="119">
        <v>151</v>
      </c>
      <c r="U338" s="120">
        <v>5.6564814814814811E-3</v>
      </c>
      <c r="V338" s="119">
        <v>0</v>
      </c>
      <c r="W338" s="119">
        <v>1159</v>
      </c>
      <c r="X338" s="83">
        <v>2020</v>
      </c>
      <c r="Y338" s="80">
        <f>IF(historie[[#This Row],[Ročník]]&lt;&gt;0,historie[[#This Row],[Rok]]-historie[[#This Row],[Ročník]],"")</f>
        <v>62</v>
      </c>
      <c r="Z338" s="80">
        <f>IF(AND(historie[[#This Row],[Ročník]]&lt;&gt;"",FLOOR(historie[[#This Row],[Rok]]-historie[[#This Row],[Ročník]],5)&gt;=35),FLOOR(historie[[#This Row],[Rok]]-historie[[#This Row],[Ročník]],5),0)</f>
        <v>60</v>
      </c>
      <c r="AA338" s="121">
        <f>IF(OR(historie[[#This Row],[100m]]&gt;b_1_m-k_1_m*měření,historie[[#This Row],[100m]]=""),0,ROUNDDOWN(a_1_m*(b_1_m-k_1_m*měření-historie[[#This Row],[100m]])^c_1_m,0))</f>
        <v>39</v>
      </c>
      <c r="AB338" s="121">
        <f>IF(OR(historie[[#This Row],[Dálka]]&lt;b_2_m,historie[[#This Row],[Dálka]]=""),0,ROUNDDOWN(a_2_m*(historie[[#This Row],[Dálka]]-b_2_m)^c_2_m,0))</f>
        <v>115</v>
      </c>
      <c r="AC338" s="121">
        <f>IF(OR(historie[[#This Row],[Koule]]&lt;b_3_m,historie[[#This Row],[Koule]]=""),0,ROUNDDOWN(a_3_m*(historie[[#This Row],[Koule]]-b_3_m)^c_3_m,0))</f>
        <v>326</v>
      </c>
      <c r="AD338" s="121">
        <f>IF(OR(historie[[#This Row],[Výška]]&lt;b_4_m,historie[[#This Row],[Výška]]=""),0,ROUNDDOWN(a_4_m*(historie[[#This Row],[Výška]]-b_4_m)^c_4_m,0))</f>
        <v>250</v>
      </c>
      <c r="AE338" s="121">
        <f>IF(OR(historie[[#This Row],[400m]]&gt;b_5_m-k_5_m*měření,historie[[#This Row],[400m]]=""),0,ROUNDDOWN(a_5_m*(b_5_m-k_5_m*měření-historie[[#This Row],[400m]])^c_5_m,0))</f>
        <v>0</v>
      </c>
      <c r="AF338" s="121">
        <f>IF(OR(historie[[#This Row],[Překážky]]&gt;b_6_m-k_6_m*měření,historie[[#This Row],[Překážky]]=""),0,ROUNDDOWN(a_6_m*(b_6_m-k_6_m*měření-historie[[#This Row],[Překážky]])^c_6_m,0))</f>
        <v>0</v>
      </c>
      <c r="AG338" s="121">
        <f>IF(OR(historie[[#This Row],[Disk]]&lt;b_7_m,historie[[#This Row],[Disk]]=""),0,ROUNDDOWN(a_7_m*(historie[[#This Row],[Disk]]-b_7_m)^c_7_m,0))</f>
        <v>238</v>
      </c>
      <c r="AH338" s="121">
        <f>IF(OR(historie[[#This Row],[Tyčka]]&lt;b_8_m,historie[[#This Row],[Tyčka]]=""),0,ROUNDDOWN(a_8_m*(historie[[#This Row],[Tyčka]]-b_8_m)^c_8_m,0))</f>
        <v>40</v>
      </c>
      <c r="AI338" s="121">
        <f>IF(OR(historie[[#This Row],[Oštěp]]&lt;b_9_m,historie[[#This Row],[Oštěp]]=""),0,ROUNDDOWN(a_9_m*(historie[[#This Row],[Oštěp]]-b_9_m)^c_9_m,0))</f>
        <v>151</v>
      </c>
      <c r="AJ338" s="121">
        <f>IF(OR(historie[[#This Row],[1500m]]*24*60*60&gt;b_10_m,historie[[#This Row],[1500m]]=""),0,ROUNDDOWN(a_10_m*(b_10_m-historie[[#This Row],[1500m]]*24*60*60)^c_10_m,0))</f>
        <v>0</v>
      </c>
      <c r="AK33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1159</v>
      </c>
      <c r="AL338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295</v>
      </c>
      <c r="AM338" s="121">
        <f>IF(OR(historie[[#This Row],[Dálka]]&lt;b_2_m,historie[[#This Row],[Dálka]]=""),0,ROUNDDOWN(a_2_m*(ROUND(historie[[#This Row],[Dálka]]*VLOOKUP(historie[[#This Row],[Veteran]],Veteran,3,FALSE),0)-b_2_m)^c_2_m,0))</f>
        <v>339</v>
      </c>
      <c r="AN338" s="121">
        <f>IF(OR(historie[[#This Row],[Koule]]&lt;b_3_m,historie[[#This Row],[Koule]]=""),0,ROUNDDOWN(a_3_m*(FLOOR(historie[[#This Row],[Koule]]*VLOOKUP(historie[[#This Row],[Veteran]],Veteran,4,FALSE),0.01)-b_3_m)^c_3_m,0))</f>
        <v>580</v>
      </c>
      <c r="AO338" s="121">
        <f>IF(OR(historie[[#This Row],[Výška]]&lt;b_4_m,historie[[#This Row],[Výška]]=""),0,ROUNDDOWN(a_4_m*(ROUND(historie[[#This Row],[Výška]]*VLOOKUP(historie[[#This Row],[Veteran]],Veteran,5,FALSE),0)-b_4_m)^c_4_m,0))</f>
        <v>536</v>
      </c>
      <c r="AP338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38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38" s="121">
        <f>IF(OR(historie[[#This Row],[Disk]]&lt;b_7_m,historie[[#This Row],[Disk]]=""),0,ROUNDDOWN(a_7_m*(FLOOR(historie[[#This Row],[Disk]]*VLOOKUP(historie[[#This Row],[Veteran]],Veteran,8,FALSE),0.01)-b_7_m)^c_7_m,0))</f>
        <v>474</v>
      </c>
      <c r="AS338" s="121">
        <f>IF(OR(historie[[#This Row],[Tyčka]]&lt;b_8_m,historie[[#This Row],[Tyčka]]=""),0,ROUNDDOWN(a_8_m*(ROUND(historie[[#This Row],[Tyčka]]*VLOOKUP(historie[[#This Row],[Veteran]],Veteran,9,FALSE),0)-b_8_m)^c_8_m,0))</f>
        <v>138</v>
      </c>
      <c r="AT338" s="121">
        <f>IF(OR(historie[[#This Row],[Oštěp]]&lt;b_9_m,historie[[#This Row],[Oštěp]]=""),0,ROUNDDOWN(a_9_m*(FLOOR(historie[[#This Row],[Oštěp]]*VLOOKUP(historie[[#This Row],[Veteran]],Veteran,10,FALSE),0.01)-b_9_m)^c_9_m,0))</f>
        <v>291</v>
      </c>
      <c r="AU338" s="12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38" s="80">
        <f t="shared" si="5"/>
        <v>2653</v>
      </c>
      <c r="AW338" s="121" cm="1">
        <f t="array" ref="AW338">MAX(IF(historie[[Jméno a příjmení]:[Jméno a příjmení]]=A338,historie[[100m_body_v]:[100m_body_v]]))
+MAX(IF(historie[[Jméno a příjmení]:[Jméno a příjmení]]=A338,historie[[dálka_body_v]:[dálka_body_v]]))
+MAX(IF(historie[[Jméno a příjmení]:[Jméno a příjmení]]=A338,historie[[koule_body_v]:[koule_body_v]]))
+MAX(IF(historie[[Jméno a příjmení]:[Jméno a příjmení]]=A338,historie[[výška_body_v]:[výška_body_v]]))
+MAX(IF(historie[[Jméno a příjmení]:[Jméno a příjmení]]=A338,historie[[400m_body_v]:[400m_body_v]]))
+MAX(IF(historie[[Jméno a příjmení]:[Jméno a příjmení]]=A338,historie[[překážky_body_v]:[překážky_body_v]]))
+MAX(IF(historie[[Jméno a příjmení]:[Jméno a příjmení]]=A338,historie[[disk_body_v]:[disk_body_v]]))
+MAX(IF(historie[[Jméno a příjmení]:[Jméno a příjmení]]=A338,historie[[tyčka_body_v]:[tyčka_body_v]]))
+MAX(IF(historie[[Jméno a příjmení]:[Jméno a příjmení]]=A338,historie[[oštěp_body_v]:[oštěp_body_v]]))
+MAX(IF(historie[[Jméno a příjmení]:[Jméno a příjmení]]=A338,historie[[1500m_body_v]:[1500m_body_v]]))</f>
        <v>3991</v>
      </c>
    </row>
    <row r="339" spans="1:49" x14ac:dyDescent="0.2">
      <c r="A339" s="56" t="s">
        <v>34</v>
      </c>
      <c r="B339" s="56">
        <v>1958</v>
      </c>
      <c r="C339" s="57">
        <v>15.44</v>
      </c>
      <c r="D339" s="58">
        <v>116</v>
      </c>
      <c r="E339" s="59">
        <v>358</v>
      </c>
      <c r="F339" s="58">
        <v>142</v>
      </c>
      <c r="G339" s="57">
        <v>7.18</v>
      </c>
      <c r="H339" s="58">
        <v>318</v>
      </c>
      <c r="I339" s="63">
        <v>135</v>
      </c>
      <c r="J339" s="58">
        <v>283</v>
      </c>
      <c r="K339" s="57">
        <v>81.5</v>
      </c>
      <c r="L339" s="58">
        <v>0</v>
      </c>
      <c r="M339" s="57"/>
      <c r="N339" s="58">
        <v>0</v>
      </c>
      <c r="O339" s="57">
        <v>22.14</v>
      </c>
      <c r="P339" s="58">
        <v>312</v>
      </c>
      <c r="Q339" s="63">
        <v>190</v>
      </c>
      <c r="R339" s="58">
        <v>121</v>
      </c>
      <c r="S339" s="57">
        <v>27.64</v>
      </c>
      <c r="T339" s="58">
        <v>266</v>
      </c>
      <c r="U339" s="60">
        <v>4.8842592592592592E-3</v>
      </c>
      <c r="V339" s="58">
        <v>69</v>
      </c>
      <c r="W339" s="58">
        <v>1627</v>
      </c>
      <c r="X339" s="83">
        <v>2008</v>
      </c>
      <c r="Y339" s="77">
        <f>IF(historie[[#This Row],[Ročník]]&lt;&gt;0,historie[[#This Row],[Rok]]-historie[[#This Row],[Ročník]],"")</f>
        <v>50</v>
      </c>
      <c r="Z339" s="80">
        <f>IF(AND(historie[[#This Row],[Ročník]]&lt;&gt;"",FLOOR(historie[[#This Row],[Rok]]-historie[[#This Row],[Ročník]],5)&gt;=35),FLOOR(historie[[#This Row],[Rok]]-historie[[#This Row],[Ročník]],5),0)</f>
        <v>50</v>
      </c>
      <c r="AA339" s="61">
        <f>IF(OR(historie[[#This Row],[100m]]&gt;b_1_m-k_1_m*měření,historie[[#This Row],[100m]]=""),0,ROUNDDOWN(a_1_m*(b_1_m-k_1_m*měření-historie[[#This Row],[100m]])^c_1_m,0))</f>
        <v>116</v>
      </c>
      <c r="AB339" s="61">
        <f>IF(OR(historie[[#This Row],[Dálka]]&lt;b_2_m,historie[[#This Row],[Dálka]]=""),0,ROUNDDOWN(a_2_m*(historie[[#This Row],[Dálka]]-b_2_m)^c_2_m,0))</f>
        <v>142</v>
      </c>
      <c r="AC339" s="61">
        <f>IF(OR(historie[[#This Row],[Koule]]&lt;b_3_m,historie[[#This Row],[Koule]]=""),0,ROUNDDOWN(a_3_m*(historie[[#This Row],[Koule]]-b_3_m)^c_3_m,0))</f>
        <v>318</v>
      </c>
      <c r="AD339" s="61">
        <f>IF(OR(historie[[#This Row],[Výška]]&lt;b_4_m,historie[[#This Row],[Výška]]=""),0,ROUNDDOWN(a_4_m*(historie[[#This Row],[Výška]]-b_4_m)^c_4_m,0))</f>
        <v>283</v>
      </c>
      <c r="AE339" s="61">
        <f>IF(OR(historie[[#This Row],[400m]]&gt;b_5_m-k_5_m*měření,historie[[#This Row],[400m]]=""),0,ROUNDDOWN(a_5_m*(b_5_m-k_5_m*měření-historie[[#This Row],[400m]])^c_5_m,0))</f>
        <v>0</v>
      </c>
      <c r="AF339" s="61">
        <f>IF(OR(historie[[#This Row],[Překážky]]&gt;b_6_m-k_6_m*měření,historie[[#This Row],[Překážky]]=""),0,ROUNDDOWN(a_6_m*(b_6_m-k_6_m*měření-historie[[#This Row],[Překážky]])^c_6_m,0))</f>
        <v>0</v>
      </c>
      <c r="AG339" s="61">
        <f>IF(OR(historie[[#This Row],[Disk]]&lt;b_7_m,historie[[#This Row],[Disk]]=""),0,ROUNDDOWN(a_7_m*(historie[[#This Row],[Disk]]-b_7_m)^c_7_m,0))</f>
        <v>312</v>
      </c>
      <c r="AH339" s="61">
        <f>IF(OR(historie[[#This Row],[Tyčka]]&lt;b_8_m,historie[[#This Row],[Tyčka]]=""),0,ROUNDDOWN(a_8_m*(historie[[#This Row],[Tyčka]]-b_8_m)^c_8_m,0))</f>
        <v>121</v>
      </c>
      <c r="AI339" s="61">
        <f>IF(OR(historie[[#This Row],[Oštěp]]&lt;b_9_m,historie[[#This Row],[Oštěp]]=""),0,ROUNDDOWN(a_9_m*(historie[[#This Row],[Oštěp]]-b_9_m)^c_9_m,0))</f>
        <v>266</v>
      </c>
      <c r="AJ339" s="61">
        <f>IF(OR(historie[[#This Row],[1500m]]*24*60*60&gt;b_10_m,historie[[#This Row],[1500m]]=""),0,ROUNDDOWN(a_10_m*(b_10_m-historie[[#This Row],[1500m]]*24*60*60)^c_10_m,0))</f>
        <v>68</v>
      </c>
      <c r="AK33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1626</v>
      </c>
      <c r="AL33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294</v>
      </c>
      <c r="AM339" s="61">
        <f>IF(OR(historie[[#This Row],[Dálka]]&lt;b_2_m,historie[[#This Row],[Dálka]]=""),0,ROUNDDOWN(a_2_m*(ROUND(historie[[#This Row],[Dálka]]*VLOOKUP(historie[[#This Row],[Veteran]],Veteran,3,FALSE),0)-b_2_m)^c_2_m,0))</f>
        <v>273</v>
      </c>
      <c r="AN339" s="61">
        <f>IF(OR(historie[[#This Row],[Koule]]&lt;b_3_m,historie[[#This Row],[Koule]]=""),0,ROUNDDOWN(a_3_m*(FLOOR(historie[[#This Row],[Koule]]*VLOOKUP(historie[[#This Row],[Veteran]],Veteran,4,FALSE),0.01)-b_3_m)^c_3_m,0))</f>
        <v>448</v>
      </c>
      <c r="AO339" s="61">
        <f>IF(OR(historie[[#This Row],[Výška]]&lt;b_4_m,historie[[#This Row],[Výška]]=""),0,ROUNDDOWN(a_4_m*(ROUND(historie[[#This Row],[Výška]]*VLOOKUP(historie[[#This Row],[Veteran]],Veteran,5,FALSE),0)-b_4_m)^c_4_m,0))</f>
        <v>441</v>
      </c>
      <c r="AP33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108</v>
      </c>
      <c r="AQ33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39" s="61">
        <f>IF(OR(historie[[#This Row],[Disk]]&lt;b_7_m,historie[[#This Row],[Disk]]=""),0,ROUNDDOWN(a_7_m*(FLOOR(historie[[#This Row],[Disk]]*VLOOKUP(historie[[#This Row],[Veteran]],Veteran,8,FALSE),0.01)-b_7_m)^c_7_m,0))</f>
        <v>450</v>
      </c>
      <c r="AS339" s="61">
        <f>IF(OR(historie[[#This Row],[Tyčka]]&lt;b_8_m,historie[[#This Row],[Tyčka]]=""),0,ROUNDDOWN(a_8_m*(ROUND(historie[[#This Row],[Tyčka]]*VLOOKUP(historie[[#This Row],[Veteran]],Veteran,9,FALSE),0)-b_8_m)^c_8_m,0))</f>
        <v>206</v>
      </c>
      <c r="AT339" s="61">
        <f>IF(OR(historie[[#This Row],[Oštěp]]&lt;b_9_m,historie[[#This Row],[Oštěp]]=""),0,ROUNDDOWN(a_9_m*(FLOOR(historie[[#This Row],[Oštěp]]*VLOOKUP(historie[[#This Row],[Veteran]],Veteran,10,FALSE),0.01)-b_9_m)^c_9_m,0))</f>
        <v>372</v>
      </c>
      <c r="AU339" s="61">
        <f>IF(OR(historie[[#This Row],[1500m]]*24*60*60&gt;b_10_m,historie[[#This Row],[1500m]]=""),0,ROUNDDOWN(a_10_m*(b_10_m-historie[[#This Row],[1500m]]*VLOOKUP(historie[[#This Row],[Veteran]],Veteran,11,FALSE)*24*60*60)^c_10_m,0))</f>
        <v>231</v>
      </c>
      <c r="AV339" s="80">
        <f t="shared" si="5"/>
        <v>2823</v>
      </c>
      <c r="AW339" s="62">
        <f t="array" ref="AW339">MAX(IF(historie[[Jméno a příjmení]:[Jméno a příjmení]]=A339,historie[[100m_body_v]:[100m_body_v]]))
+MAX(IF(historie[[Jméno a příjmení]:[Jméno a příjmení]]=A339,historie[[dálka_body_v]:[dálka_body_v]]))
+MAX(IF(historie[[Jméno a příjmení]:[Jméno a příjmení]]=A339,historie[[koule_body_v]:[koule_body_v]]))
+MAX(IF(historie[[Jméno a příjmení]:[Jméno a příjmení]]=A339,historie[[výška_body_v]:[výška_body_v]]))
+MAX(IF(historie[[Jméno a příjmení]:[Jméno a příjmení]]=A339,historie[[400m_body_v]:[400m_body_v]]))
+MAX(IF(historie[[Jméno a příjmení]:[Jméno a příjmení]]=A339,historie[[překážky_body_v]:[překážky_body_v]]))
+MAX(IF(historie[[Jméno a příjmení]:[Jméno a příjmení]]=A339,historie[[disk_body_v]:[disk_body_v]]))
+MAX(IF(historie[[Jméno a příjmení]:[Jméno a příjmení]]=A339,historie[[tyčka_body_v]:[tyčka_body_v]]))
+MAX(IF(historie[[Jméno a příjmení]:[Jméno a příjmení]]=A339,historie[[oštěp_body_v]:[oštěp_body_v]]))
+MAX(IF(historie[[Jméno a příjmení]:[Jméno a příjmení]]=A339,historie[[1500m_body_v]:[1500m_body_v]]))</f>
        <v>3991</v>
      </c>
    </row>
    <row r="340" spans="1:49" x14ac:dyDescent="0.2">
      <c r="A340" s="56" t="s">
        <v>34</v>
      </c>
      <c r="B340" s="56">
        <v>1958</v>
      </c>
      <c r="C340" s="57">
        <v>15.44</v>
      </c>
      <c r="D340" s="58">
        <v>116</v>
      </c>
      <c r="E340" s="59">
        <v>384</v>
      </c>
      <c r="F340" s="58">
        <v>181</v>
      </c>
      <c r="G340" s="57">
        <v>7.05</v>
      </c>
      <c r="H340" s="58">
        <v>310</v>
      </c>
      <c r="I340" s="63">
        <v>140</v>
      </c>
      <c r="J340" s="58">
        <v>317</v>
      </c>
      <c r="K340" s="57">
        <v>73.27</v>
      </c>
      <c r="L340" s="58">
        <v>75</v>
      </c>
      <c r="M340" s="57"/>
      <c r="N340" s="58">
        <v>0</v>
      </c>
      <c r="O340" s="57">
        <v>20.11</v>
      </c>
      <c r="P340" s="58">
        <v>274</v>
      </c>
      <c r="Q340" s="63">
        <v>190</v>
      </c>
      <c r="R340" s="58">
        <v>121</v>
      </c>
      <c r="S340" s="57">
        <v>25.82</v>
      </c>
      <c r="T340" s="58">
        <v>241</v>
      </c>
      <c r="U340" s="60">
        <v>4.4675925925925933E-3</v>
      </c>
      <c r="V340" s="58">
        <v>169</v>
      </c>
      <c r="W340" s="58">
        <v>1804</v>
      </c>
      <c r="X340" s="83">
        <v>2007</v>
      </c>
      <c r="Y340" s="77">
        <f>IF(historie[[#This Row],[Ročník]]&lt;&gt;0,historie[[#This Row],[Rok]]-historie[[#This Row],[Ročník]],"")</f>
        <v>49</v>
      </c>
      <c r="Z340" s="80">
        <f>IF(AND(historie[[#This Row],[Ročník]]&lt;&gt;"",FLOOR(historie[[#This Row],[Rok]]-historie[[#This Row],[Ročník]],5)&gt;=35),FLOOR(historie[[#This Row],[Rok]]-historie[[#This Row],[Ročník]],5),0)</f>
        <v>45</v>
      </c>
      <c r="AA340" s="61">
        <f>IF(OR(historie[[#This Row],[100m]]&gt;b_1_m-k_1_m*měření,historie[[#This Row],[100m]]=""),0,ROUNDDOWN(a_1_m*(b_1_m-k_1_m*měření-historie[[#This Row],[100m]])^c_1_m,0))</f>
        <v>116</v>
      </c>
      <c r="AB340" s="61">
        <f>IF(OR(historie[[#This Row],[Dálka]]&lt;b_2_m,historie[[#This Row],[Dálka]]=""),0,ROUNDDOWN(a_2_m*(historie[[#This Row],[Dálka]]-b_2_m)^c_2_m,0))</f>
        <v>181</v>
      </c>
      <c r="AC340" s="61">
        <f>IF(OR(historie[[#This Row],[Koule]]&lt;b_3_m,historie[[#This Row],[Koule]]=""),0,ROUNDDOWN(a_3_m*(historie[[#This Row],[Koule]]-b_3_m)^c_3_m,0))</f>
        <v>310</v>
      </c>
      <c r="AD340" s="61">
        <f>IF(OR(historie[[#This Row],[Výška]]&lt;b_4_m,historie[[#This Row],[Výška]]=""),0,ROUNDDOWN(a_4_m*(historie[[#This Row],[Výška]]-b_4_m)^c_4_m,0))</f>
        <v>317</v>
      </c>
      <c r="AE340" s="61">
        <f>IF(OR(historie[[#This Row],[400m]]&gt;b_5_m-k_5_m*měření,historie[[#This Row],[400m]]=""),0,ROUNDDOWN(a_5_m*(b_5_m-k_5_m*měření-historie[[#This Row],[400m]])^c_5_m,0))</f>
        <v>75</v>
      </c>
      <c r="AF340" s="61">
        <f>IF(OR(historie[[#This Row],[Překážky]]&gt;b_6_m-k_6_m*měření,historie[[#This Row],[Překážky]]=""),0,ROUNDDOWN(a_6_m*(b_6_m-k_6_m*měření-historie[[#This Row],[Překážky]])^c_6_m,0))</f>
        <v>0</v>
      </c>
      <c r="AG340" s="61">
        <f>IF(OR(historie[[#This Row],[Disk]]&lt;b_7_m,historie[[#This Row],[Disk]]=""),0,ROUNDDOWN(a_7_m*(historie[[#This Row],[Disk]]-b_7_m)^c_7_m,0))</f>
        <v>274</v>
      </c>
      <c r="AH340" s="61">
        <f>IF(OR(historie[[#This Row],[Tyčka]]&lt;b_8_m,historie[[#This Row],[Tyčka]]=""),0,ROUNDDOWN(a_8_m*(historie[[#This Row],[Tyčka]]-b_8_m)^c_8_m,0))</f>
        <v>121</v>
      </c>
      <c r="AI340" s="61">
        <f>IF(OR(historie[[#This Row],[Oštěp]]&lt;b_9_m,historie[[#This Row],[Oštěp]]=""),0,ROUNDDOWN(a_9_m*(historie[[#This Row],[Oštěp]]-b_9_m)^c_9_m,0))</f>
        <v>241</v>
      </c>
      <c r="AJ340" s="61">
        <f>IF(OR(historie[[#This Row],[1500m]]*24*60*60&gt;b_10_m,historie[[#This Row],[1500m]]=""),0,ROUNDDOWN(a_10_m*(b_10_m-historie[[#This Row],[1500m]]*24*60*60)^c_10_m,0))</f>
        <v>168</v>
      </c>
      <c r="AK34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1803</v>
      </c>
      <c r="AL34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235</v>
      </c>
      <c r="AM340" s="61">
        <f>IF(OR(historie[[#This Row],[Dálka]]&lt;b_2_m,historie[[#This Row],[Dálka]]=""),0,ROUNDDOWN(a_2_m*(ROUND(historie[[#This Row],[Dálka]]*VLOOKUP(historie[[#This Row],[Veteran]],Veteran,3,FALSE),0)-b_2_m)^c_2_m,0))</f>
        <v>280</v>
      </c>
      <c r="AN340" s="61">
        <f>IF(OR(historie[[#This Row],[Koule]]&lt;b_3_m,historie[[#This Row],[Koule]]=""),0,ROUNDDOWN(a_3_m*(FLOOR(historie[[#This Row],[Koule]]*VLOOKUP(historie[[#This Row],[Veteran]],Veteran,4,FALSE),0.01)-b_3_m)^c_3_m,0))</f>
        <v>394</v>
      </c>
      <c r="AO340" s="61">
        <f>IF(OR(historie[[#This Row],[Výška]]&lt;b_4_m,historie[[#This Row],[Výška]]=""),0,ROUNDDOWN(a_4_m*(ROUND(historie[[#This Row],[Výška]]*VLOOKUP(historie[[#This Row],[Veteran]],Veteran,5,FALSE),0)-b_4_m)^c_4_m,0))</f>
        <v>419</v>
      </c>
      <c r="AP34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219</v>
      </c>
      <c r="AQ34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40" s="61">
        <f>IF(OR(historie[[#This Row],[Disk]]&lt;b_7_m,historie[[#This Row],[Disk]]=""),0,ROUNDDOWN(a_7_m*(FLOOR(historie[[#This Row],[Disk]]*VLOOKUP(historie[[#This Row],[Veteran]],Veteran,8,FALSE),0.01)-b_7_m)^c_7_m,0))</f>
        <v>352</v>
      </c>
      <c r="AS340" s="61">
        <f>IF(OR(historie[[#This Row],[Tyčka]]&lt;b_8_m,historie[[#This Row],[Tyčka]]=""),0,ROUNDDOWN(a_8_m*(ROUND(historie[[#This Row],[Tyčka]]*VLOOKUP(historie[[#This Row],[Veteran]],Veteran,9,FALSE),0)-b_8_m)^c_8_m,0))</f>
        <v>175</v>
      </c>
      <c r="AT340" s="61">
        <f>IF(OR(historie[[#This Row],[Oštěp]]&lt;b_9_m,historie[[#This Row],[Oštěp]]=""),0,ROUNDDOWN(a_9_m*(FLOOR(historie[[#This Row],[Oštěp]]*VLOOKUP(historie[[#This Row],[Veteran]],Veteran,10,FALSE),0.01)-b_9_m)^c_9_m,0))</f>
        <v>303</v>
      </c>
      <c r="AU340" s="61">
        <f>IF(OR(historie[[#This Row],[1500m]]*24*60*60&gt;b_10_m,historie[[#This Row],[1500m]]=""),0,ROUNDDOWN(a_10_m*(b_10_m-historie[[#This Row],[1500m]]*VLOOKUP(historie[[#This Row],[Veteran]],Veteran,11,FALSE)*24*60*60)^c_10_m,0))</f>
        <v>297</v>
      </c>
      <c r="AV340" s="80">
        <f t="shared" si="5"/>
        <v>2674</v>
      </c>
      <c r="AW340" s="62">
        <f t="array" ref="AW340">MAX(IF(historie[[Jméno a příjmení]:[Jméno a příjmení]]=A340,historie[[100m_body_v]:[100m_body_v]]))
+MAX(IF(historie[[Jméno a příjmení]:[Jméno a příjmení]]=A340,historie[[dálka_body_v]:[dálka_body_v]]))
+MAX(IF(historie[[Jméno a příjmení]:[Jméno a příjmení]]=A340,historie[[koule_body_v]:[koule_body_v]]))
+MAX(IF(historie[[Jméno a příjmení]:[Jméno a příjmení]]=A340,historie[[výška_body_v]:[výška_body_v]]))
+MAX(IF(historie[[Jméno a příjmení]:[Jméno a příjmení]]=A340,historie[[400m_body_v]:[400m_body_v]]))
+MAX(IF(historie[[Jméno a příjmení]:[Jméno a příjmení]]=A340,historie[[překážky_body_v]:[překážky_body_v]]))
+MAX(IF(historie[[Jméno a příjmení]:[Jméno a příjmení]]=A340,historie[[disk_body_v]:[disk_body_v]]))
+MAX(IF(historie[[Jméno a příjmení]:[Jméno a příjmení]]=A340,historie[[tyčka_body_v]:[tyčka_body_v]]))
+MAX(IF(historie[[Jméno a příjmení]:[Jméno a příjmení]]=A340,historie[[oštěp_body_v]:[oštěp_body_v]]))
+MAX(IF(historie[[Jméno a příjmení]:[Jméno a příjmení]]=A340,historie[[1500m_body_v]:[1500m_body_v]]))</f>
        <v>3991</v>
      </c>
    </row>
    <row r="341" spans="1:49" x14ac:dyDescent="0.2">
      <c r="A341" s="56" t="s">
        <v>34</v>
      </c>
      <c r="B341" s="56">
        <v>1958</v>
      </c>
      <c r="C341" s="57">
        <v>14.55</v>
      </c>
      <c r="D341" s="58">
        <v>209</v>
      </c>
      <c r="E341" s="59">
        <v>434</v>
      </c>
      <c r="F341" s="58">
        <v>262</v>
      </c>
      <c r="G341" s="57">
        <v>6.94</v>
      </c>
      <c r="H341" s="58">
        <v>304</v>
      </c>
      <c r="I341" s="59">
        <v>150</v>
      </c>
      <c r="J341" s="58">
        <v>389</v>
      </c>
      <c r="K341" s="57">
        <v>67.8</v>
      </c>
      <c r="L341" s="58">
        <v>184</v>
      </c>
      <c r="M341" s="57"/>
      <c r="N341" s="58">
        <v>0</v>
      </c>
      <c r="O341" s="57">
        <v>22.92</v>
      </c>
      <c r="P341" s="58">
        <v>327</v>
      </c>
      <c r="Q341" s="59"/>
      <c r="R341" s="58">
        <v>0</v>
      </c>
      <c r="S341" s="57">
        <v>21.68</v>
      </c>
      <c r="T341" s="58">
        <v>184</v>
      </c>
      <c r="U341" s="60">
        <v>4.2013888888888891E-3</v>
      </c>
      <c r="V341" s="58">
        <v>252</v>
      </c>
      <c r="W341" s="58">
        <v>2111</v>
      </c>
      <c r="X341" s="83">
        <v>2003</v>
      </c>
      <c r="Y341" s="77">
        <f>IF(historie[[#This Row],[Ročník]]&lt;&gt;0,historie[[#This Row],[Rok]]-historie[[#This Row],[Ročník]],"")</f>
        <v>45</v>
      </c>
      <c r="Z341" s="80">
        <f>IF(AND(historie[[#This Row],[Ročník]]&lt;&gt;"",FLOOR(historie[[#This Row],[Rok]]-historie[[#This Row],[Ročník]],5)&gt;=35),FLOOR(historie[[#This Row],[Rok]]-historie[[#This Row],[Ročník]],5),0)</f>
        <v>45</v>
      </c>
      <c r="AA341" s="61">
        <f>IF(OR(historie[[#This Row],[100m]]&gt;b_1_m-k_1_m*měření,historie[[#This Row],[100m]]=""),0,ROUNDDOWN(a_1_m*(b_1_m-k_1_m*měření-historie[[#This Row],[100m]])^c_1_m,0))</f>
        <v>209</v>
      </c>
      <c r="AB341" s="61">
        <f>IF(OR(historie[[#This Row],[Dálka]]&lt;b_2_m,historie[[#This Row],[Dálka]]=""),0,ROUNDDOWN(a_2_m*(historie[[#This Row],[Dálka]]-b_2_m)^c_2_m,0))</f>
        <v>262</v>
      </c>
      <c r="AC341" s="61">
        <f>IF(OR(historie[[#This Row],[Koule]]&lt;b_3_m,historie[[#This Row],[Koule]]=""),0,ROUNDDOWN(a_3_m*(historie[[#This Row],[Koule]]-b_3_m)^c_3_m,0))</f>
        <v>304</v>
      </c>
      <c r="AD341" s="61">
        <f>IF(OR(historie[[#This Row],[Výška]]&lt;b_4_m,historie[[#This Row],[Výška]]=""),0,ROUNDDOWN(a_4_m*(historie[[#This Row],[Výška]]-b_4_m)^c_4_m,0))</f>
        <v>389</v>
      </c>
      <c r="AE341" s="61">
        <f>IF(OR(historie[[#This Row],[400m]]&gt;b_5_m-k_5_m*měření,historie[[#This Row],[400m]]=""),0,ROUNDDOWN(a_5_m*(b_5_m-k_5_m*měření-historie[[#This Row],[400m]])^c_5_m,0))</f>
        <v>183</v>
      </c>
      <c r="AF341" s="61">
        <f>IF(OR(historie[[#This Row],[Překážky]]&gt;b_6_m-k_6_m*měření,historie[[#This Row],[Překážky]]=""),0,ROUNDDOWN(a_6_m*(b_6_m-k_6_m*měření-historie[[#This Row],[Překážky]])^c_6_m,0))</f>
        <v>0</v>
      </c>
      <c r="AG341" s="61">
        <f>IF(OR(historie[[#This Row],[Disk]]&lt;b_7_m,historie[[#This Row],[Disk]]=""),0,ROUNDDOWN(a_7_m*(historie[[#This Row],[Disk]]-b_7_m)^c_7_m,0))</f>
        <v>327</v>
      </c>
      <c r="AH341" s="61">
        <f>IF(OR(historie[[#This Row],[Tyčka]]&lt;b_8_m,historie[[#This Row],[Tyčka]]=""),0,ROUNDDOWN(a_8_m*(historie[[#This Row],[Tyčka]]-b_8_m)^c_8_m,0))</f>
        <v>0</v>
      </c>
      <c r="AI341" s="61">
        <f>IF(OR(historie[[#This Row],[Oštěp]]&lt;b_9_m,historie[[#This Row],[Oštěp]]=""),0,ROUNDDOWN(a_9_m*(historie[[#This Row],[Oštěp]]-b_9_m)^c_9_m,0))</f>
        <v>184</v>
      </c>
      <c r="AJ341" s="61">
        <f>IF(OR(historie[[#This Row],[1500m]]*24*60*60&gt;b_10_m,historie[[#This Row],[1500m]]=""),0,ROUNDDOWN(a_10_m*(b_10_m-historie[[#This Row],[1500m]]*24*60*60)^c_10_m,0))</f>
        <v>252</v>
      </c>
      <c r="AK34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2110</v>
      </c>
      <c r="AL34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347</v>
      </c>
      <c r="AM341" s="61">
        <f>IF(OR(historie[[#This Row],[Dálka]]&lt;b_2_m,historie[[#This Row],[Dálka]]=""),0,ROUNDDOWN(a_2_m*(ROUND(historie[[#This Row],[Dálka]]*VLOOKUP(historie[[#This Row],[Veteran]],Veteran,3,FALSE),0)-b_2_m)^c_2_m,0))</f>
        <v>384</v>
      </c>
      <c r="AN341" s="61">
        <f>IF(OR(historie[[#This Row],[Koule]]&lt;b_3_m,historie[[#This Row],[Koule]]=""),0,ROUNDDOWN(a_3_m*(FLOOR(historie[[#This Row],[Koule]]*VLOOKUP(historie[[#This Row],[Veteran]],Veteran,4,FALSE),0.01)-b_3_m)^c_3_m,0))</f>
        <v>386</v>
      </c>
      <c r="AO341" s="61">
        <f>IF(OR(historie[[#This Row],[Výška]]&lt;b_4_m,historie[[#This Row],[Výška]]=""),0,ROUNDDOWN(a_4_m*(ROUND(historie[[#This Row],[Výška]]*VLOOKUP(historie[[#This Row],[Veteran]],Veteran,5,FALSE),0)-b_4_m)^c_4_m,0))</f>
        <v>504</v>
      </c>
      <c r="AP34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363</v>
      </c>
      <c r="AQ34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41" s="61">
        <f>IF(OR(historie[[#This Row],[Disk]]&lt;b_7_m,historie[[#This Row],[Disk]]=""),0,ROUNDDOWN(a_7_m*(FLOOR(historie[[#This Row],[Disk]]*VLOOKUP(historie[[#This Row],[Veteran]],Veteran,8,FALSE),0.01)-b_7_m)^c_7_m,0))</f>
        <v>418</v>
      </c>
      <c r="AS34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41" s="61">
        <f>IF(OR(historie[[#This Row],[Oštěp]]&lt;b_9_m,historie[[#This Row],[Oštěp]]=""),0,ROUNDDOWN(a_9_m*(FLOOR(historie[[#This Row],[Oštěp]]*VLOOKUP(historie[[#This Row],[Veteran]],Veteran,10,FALSE),0.01)-b_9_m)^c_9_m,0))</f>
        <v>235</v>
      </c>
      <c r="AU341" s="61">
        <f>IF(OR(historie[[#This Row],[1500m]]*24*60*60&gt;b_10_m,historie[[#This Row],[1500m]]=""),0,ROUNDDOWN(a_10_m*(b_10_m-historie[[#This Row],[1500m]]*VLOOKUP(historie[[#This Row],[Veteran]],Veteran,11,FALSE)*24*60*60)^c_10_m,0))</f>
        <v>393</v>
      </c>
      <c r="AV341" s="80">
        <f t="shared" si="5"/>
        <v>3030</v>
      </c>
      <c r="AW341" s="62">
        <f t="array" ref="AW341">MAX(IF(historie[[Jméno a příjmení]:[Jméno a příjmení]]=A341,historie[[100m_body_v]:[100m_body_v]]))
+MAX(IF(historie[[Jméno a příjmení]:[Jméno a příjmení]]=A341,historie[[dálka_body_v]:[dálka_body_v]]))
+MAX(IF(historie[[Jméno a příjmení]:[Jméno a příjmení]]=A341,historie[[koule_body_v]:[koule_body_v]]))
+MAX(IF(historie[[Jméno a příjmení]:[Jméno a příjmení]]=A341,historie[[výška_body_v]:[výška_body_v]]))
+MAX(IF(historie[[Jméno a příjmení]:[Jméno a příjmení]]=A341,historie[[400m_body_v]:[400m_body_v]]))
+MAX(IF(historie[[Jméno a příjmení]:[Jméno a příjmení]]=A341,historie[[překážky_body_v]:[překážky_body_v]]))
+MAX(IF(historie[[Jméno a příjmení]:[Jméno a příjmení]]=A341,historie[[disk_body_v]:[disk_body_v]]))
+MAX(IF(historie[[Jméno a příjmení]:[Jméno a příjmení]]=A341,historie[[tyčka_body_v]:[tyčka_body_v]]))
+MAX(IF(historie[[Jméno a příjmení]:[Jméno a příjmení]]=A341,historie[[oštěp_body_v]:[oštěp_body_v]]))
+MAX(IF(historie[[Jméno a příjmení]:[Jméno a příjmení]]=A341,historie[[1500m_body_v]:[1500m_body_v]]))</f>
        <v>3991</v>
      </c>
    </row>
    <row r="342" spans="1:49" x14ac:dyDescent="0.2">
      <c r="A342" s="56" t="s">
        <v>34</v>
      </c>
      <c r="B342" s="56">
        <v>1958</v>
      </c>
      <c r="C342" s="57">
        <v>14.94</v>
      </c>
      <c r="D342" s="58">
        <v>159</v>
      </c>
      <c r="E342" s="59">
        <v>414</v>
      </c>
      <c r="F342" s="58">
        <v>229</v>
      </c>
      <c r="G342" s="57">
        <v>7.06</v>
      </c>
      <c r="H342" s="58">
        <v>311</v>
      </c>
      <c r="I342" s="59">
        <v>145</v>
      </c>
      <c r="J342" s="58">
        <v>352</v>
      </c>
      <c r="K342" s="57">
        <v>74.900000000000006</v>
      </c>
      <c r="L342" s="58">
        <v>51</v>
      </c>
      <c r="M342" s="57">
        <v>24.82</v>
      </c>
      <c r="N342" s="58">
        <v>58</v>
      </c>
      <c r="O342" s="57">
        <v>20.399999999999999</v>
      </c>
      <c r="P342" s="58">
        <v>280</v>
      </c>
      <c r="Q342" s="59">
        <v>170</v>
      </c>
      <c r="R342" s="58">
        <v>86</v>
      </c>
      <c r="S342" s="57">
        <v>26.24</v>
      </c>
      <c r="T342" s="58">
        <v>247</v>
      </c>
      <c r="U342" s="60">
        <v>4.2361111111111106E-3</v>
      </c>
      <c r="V342" s="58">
        <v>241</v>
      </c>
      <c r="W342" s="58">
        <v>2014</v>
      </c>
      <c r="X342" s="83">
        <v>2002</v>
      </c>
      <c r="Y342" s="77">
        <f>IF(historie[[#This Row],[Ročník]]&lt;&gt;0,historie[[#This Row],[Rok]]-historie[[#This Row],[Ročník]],"")</f>
        <v>44</v>
      </c>
      <c r="Z342" s="80">
        <f>IF(AND(historie[[#This Row],[Ročník]]&lt;&gt;"",FLOOR(historie[[#This Row],[Rok]]-historie[[#This Row],[Ročník]],5)&gt;=35),FLOOR(historie[[#This Row],[Rok]]-historie[[#This Row],[Ročník]],5),0)</f>
        <v>40</v>
      </c>
      <c r="AA342" s="61">
        <f>IF(OR(historie[[#This Row],[100m]]&gt;b_1_m-k_1_m*měření,historie[[#This Row],[100m]]=""),0,ROUNDDOWN(a_1_m*(b_1_m-k_1_m*měření-historie[[#This Row],[100m]])^c_1_m,0))</f>
        <v>166</v>
      </c>
      <c r="AB342" s="61">
        <f>IF(OR(historie[[#This Row],[Dálka]]&lt;b_2_m,historie[[#This Row],[Dálka]]=""),0,ROUNDDOWN(a_2_m*(historie[[#This Row],[Dálka]]-b_2_m)^c_2_m,0))</f>
        <v>229</v>
      </c>
      <c r="AC342" s="61">
        <f>IF(OR(historie[[#This Row],[Koule]]&lt;b_3_m,historie[[#This Row],[Koule]]=""),0,ROUNDDOWN(a_3_m*(historie[[#This Row],[Koule]]-b_3_m)^c_3_m,0))</f>
        <v>311</v>
      </c>
      <c r="AD342" s="61">
        <f>IF(OR(historie[[#This Row],[Výška]]&lt;b_4_m,historie[[#This Row],[Výška]]=""),0,ROUNDDOWN(a_4_m*(historie[[#This Row],[Výška]]-b_4_m)^c_4_m,0))</f>
        <v>352</v>
      </c>
      <c r="AE342" s="61">
        <f>IF(OR(historie[[#This Row],[400m]]&gt;b_5_m-k_5_m*měření,historie[[#This Row],[400m]]=""),0,ROUNDDOWN(a_5_m*(b_5_m-k_5_m*měření-historie[[#This Row],[400m]])^c_5_m,0))</f>
        <v>51</v>
      </c>
      <c r="AF342" s="61">
        <f>IF(OR(historie[[#This Row],[Překážky]]&gt;b_6_m-k_6_m*měření,historie[[#This Row],[Překážky]]=""),0,ROUNDDOWN(a_6_m*(b_6_m-k_6_m*měření-historie[[#This Row],[Překážky]])^c_6_m,0))</f>
        <v>61</v>
      </c>
      <c r="AG342" s="61">
        <f>IF(OR(historie[[#This Row],[Disk]]&lt;b_7_m,historie[[#This Row],[Disk]]=""),0,ROUNDDOWN(a_7_m*(historie[[#This Row],[Disk]]-b_7_m)^c_7_m,0))</f>
        <v>280</v>
      </c>
      <c r="AH342" s="61">
        <f>IF(OR(historie[[#This Row],[Tyčka]]&lt;b_8_m,historie[[#This Row],[Tyčka]]=""),0,ROUNDDOWN(a_8_m*(historie[[#This Row],[Tyčka]]-b_8_m)^c_8_m,0))</f>
        <v>86</v>
      </c>
      <c r="AI342" s="61">
        <f>IF(OR(historie[[#This Row],[Oštěp]]&lt;b_9_m,historie[[#This Row],[Oštěp]]=""),0,ROUNDDOWN(a_9_m*(historie[[#This Row],[Oštěp]]-b_9_m)^c_9_m,0))</f>
        <v>247</v>
      </c>
      <c r="AJ342" s="61">
        <f>IF(OR(historie[[#This Row],[1500m]]*24*60*60&gt;b_10_m,historie[[#This Row],[1500m]]=""),0,ROUNDDOWN(a_10_m*(b_10_m-historie[[#This Row],[1500m]]*24*60*60)^c_10_m,0))</f>
        <v>240</v>
      </c>
      <c r="AK34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2023</v>
      </c>
      <c r="AL34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239</v>
      </c>
      <c r="AM342" s="61">
        <f>IF(OR(historie[[#This Row],[Dálka]]&lt;b_2_m,historie[[#This Row],[Dálka]]=""),0,ROUNDDOWN(a_2_m*(ROUND(historie[[#This Row],[Dálka]]*VLOOKUP(historie[[#This Row],[Veteran]],Veteran,3,FALSE),0)-b_2_m)^c_2_m,0))</f>
        <v>292</v>
      </c>
      <c r="AN342" s="61">
        <f>IF(OR(historie[[#This Row],[Koule]]&lt;b_3_m,historie[[#This Row],[Koule]]=""),0,ROUNDDOWN(a_3_m*(FLOOR(historie[[#This Row],[Koule]]*VLOOKUP(historie[[#This Row],[Veteran]],Veteran,4,FALSE),0.01)-b_3_m)^c_3_m,0))</f>
        <v>358</v>
      </c>
      <c r="AO342" s="61">
        <f>IF(OR(historie[[#This Row],[Výška]]&lt;b_4_m,historie[[#This Row],[Výška]]=""),0,ROUNDDOWN(a_4_m*(ROUND(historie[[#This Row],[Výška]]*VLOOKUP(historie[[#This Row],[Veteran]],Veteran,5,FALSE),0)-b_4_m)^c_4_m,0))</f>
        <v>404</v>
      </c>
      <c r="AP34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133</v>
      </c>
      <c r="AQ34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109</v>
      </c>
      <c r="AR342" s="61">
        <f>IF(OR(historie[[#This Row],[Disk]]&lt;b_7_m,historie[[#This Row],[Disk]]=""),0,ROUNDDOWN(a_7_m*(FLOOR(historie[[#This Row],[Disk]]*VLOOKUP(historie[[#This Row],[Veteran]],Veteran,8,FALSE),0.01)-b_7_m)^c_7_m,0))</f>
        <v>318</v>
      </c>
      <c r="AS342" s="61">
        <f>IF(OR(historie[[#This Row],[Tyčka]]&lt;b_8_m,historie[[#This Row],[Tyčka]]=""),0,ROUNDDOWN(a_8_m*(ROUND(historie[[#This Row],[Tyčka]]*VLOOKUP(historie[[#This Row],[Veteran]],Veteran,9,FALSE),0)-b_8_m)^c_8_m,0))</f>
        <v>109</v>
      </c>
      <c r="AT342" s="61">
        <f>IF(OR(historie[[#This Row],[Oštěp]]&lt;b_9_m,historie[[#This Row],[Oštěp]]=""),0,ROUNDDOWN(a_9_m*(FLOOR(historie[[#This Row],[Oštěp]]*VLOOKUP(historie[[#This Row],[Veteran]],Veteran,10,FALSE),0.01)-b_9_m)^c_9_m,0))</f>
        <v>278</v>
      </c>
      <c r="AU342" s="61">
        <f>IF(OR(historie[[#This Row],[1500m]]*24*60*60&gt;b_10_m,historie[[#This Row],[1500m]]=""),0,ROUNDDOWN(a_10_m*(b_10_m-historie[[#This Row],[1500m]]*VLOOKUP(historie[[#This Row],[Veteran]],Veteran,11,FALSE)*24*60*60)^c_10_m,0))</f>
        <v>313</v>
      </c>
      <c r="AV342" s="80">
        <f t="shared" si="5"/>
        <v>2553</v>
      </c>
      <c r="AW342" s="62">
        <f t="array" ref="AW342">MAX(IF(historie[[Jméno a příjmení]:[Jméno a příjmení]]=A342,historie[[100m_body_v]:[100m_body_v]]))
+MAX(IF(historie[[Jméno a příjmení]:[Jméno a příjmení]]=A342,historie[[dálka_body_v]:[dálka_body_v]]))
+MAX(IF(historie[[Jméno a příjmení]:[Jméno a příjmení]]=A342,historie[[koule_body_v]:[koule_body_v]]))
+MAX(IF(historie[[Jméno a příjmení]:[Jméno a příjmení]]=A342,historie[[výška_body_v]:[výška_body_v]]))
+MAX(IF(historie[[Jméno a příjmení]:[Jméno a příjmení]]=A342,historie[[400m_body_v]:[400m_body_v]]))
+MAX(IF(historie[[Jméno a příjmení]:[Jméno a příjmení]]=A342,historie[[překážky_body_v]:[překážky_body_v]]))
+MAX(IF(historie[[Jméno a příjmení]:[Jméno a příjmení]]=A342,historie[[disk_body_v]:[disk_body_v]]))
+MAX(IF(historie[[Jméno a příjmení]:[Jméno a příjmení]]=A342,historie[[tyčka_body_v]:[tyčka_body_v]]))
+MAX(IF(historie[[Jméno a příjmení]:[Jméno a příjmení]]=A342,historie[[oštěp_body_v]:[oštěp_body_v]]))
+MAX(IF(historie[[Jméno a příjmení]:[Jméno a příjmení]]=A342,historie[[1500m_body_v]:[1500m_body_v]]))</f>
        <v>3991</v>
      </c>
    </row>
    <row r="343" spans="1:49" x14ac:dyDescent="0.2">
      <c r="A343" s="56" t="s">
        <v>34</v>
      </c>
      <c r="B343" s="56">
        <v>1958</v>
      </c>
      <c r="C343" s="57"/>
      <c r="D343" s="58">
        <v>0</v>
      </c>
      <c r="E343" s="59">
        <v>292</v>
      </c>
      <c r="F343" s="58">
        <v>57</v>
      </c>
      <c r="G343" s="57">
        <v>7.51</v>
      </c>
      <c r="H343" s="58">
        <v>337</v>
      </c>
      <c r="I343" s="59">
        <v>150</v>
      </c>
      <c r="J343" s="58">
        <v>389</v>
      </c>
      <c r="K343" s="57"/>
      <c r="L343" s="58">
        <v>0</v>
      </c>
      <c r="M343" s="57"/>
      <c r="N343" s="58">
        <v>0</v>
      </c>
      <c r="O343" s="57">
        <v>22.3</v>
      </c>
      <c r="P343" s="58">
        <v>315</v>
      </c>
      <c r="Q343" s="59"/>
      <c r="R343" s="58">
        <v>0</v>
      </c>
      <c r="S343" s="57">
        <v>28.79</v>
      </c>
      <c r="T343" s="58">
        <v>282</v>
      </c>
      <c r="U343" s="60"/>
      <c r="V343" s="58">
        <v>0</v>
      </c>
      <c r="W343" s="58">
        <v>1380</v>
      </c>
      <c r="X343" s="83">
        <v>2001</v>
      </c>
      <c r="Y343" s="77">
        <f>IF(historie[[#This Row],[Ročník]]&lt;&gt;0,historie[[#This Row],[Rok]]-historie[[#This Row],[Ročník]],"")</f>
        <v>43</v>
      </c>
      <c r="Z343" s="80">
        <f>IF(AND(historie[[#This Row],[Ročník]]&lt;&gt;"",FLOOR(historie[[#This Row],[Rok]]-historie[[#This Row],[Ročník]],5)&gt;=35),FLOOR(historie[[#This Row],[Rok]]-historie[[#This Row],[Ročník]],5),0)</f>
        <v>40</v>
      </c>
      <c r="AA343" s="61">
        <f>IF(OR(historie[[#This Row],[100m]]&gt;b_1_m-k_1_m*měření,historie[[#This Row],[100m]]=""),0,ROUNDDOWN(a_1_m*(b_1_m-k_1_m*měření-historie[[#This Row],[100m]])^c_1_m,0))</f>
        <v>0</v>
      </c>
      <c r="AB343" s="61">
        <f>IF(OR(historie[[#This Row],[Dálka]]&lt;b_2_m,historie[[#This Row],[Dálka]]=""),0,ROUNDDOWN(a_2_m*(historie[[#This Row],[Dálka]]-b_2_m)^c_2_m,0))</f>
        <v>57</v>
      </c>
      <c r="AC343" s="61">
        <f>IF(OR(historie[[#This Row],[Koule]]&lt;b_3_m,historie[[#This Row],[Koule]]=""),0,ROUNDDOWN(a_3_m*(historie[[#This Row],[Koule]]-b_3_m)^c_3_m,0))</f>
        <v>337</v>
      </c>
      <c r="AD343" s="61">
        <f>IF(OR(historie[[#This Row],[Výška]]&lt;b_4_m,historie[[#This Row],[Výška]]=""),0,ROUNDDOWN(a_4_m*(historie[[#This Row],[Výška]]-b_4_m)^c_4_m,0))</f>
        <v>389</v>
      </c>
      <c r="AE343" s="61">
        <f>IF(OR(historie[[#This Row],[400m]]&gt;b_5_m-k_5_m*měření,historie[[#This Row],[400m]]=""),0,ROUNDDOWN(a_5_m*(b_5_m-k_5_m*měření-historie[[#This Row],[400m]])^c_5_m,0))</f>
        <v>0</v>
      </c>
      <c r="AF343" s="61">
        <f>IF(OR(historie[[#This Row],[Překážky]]&gt;b_6_m-k_6_m*měření,historie[[#This Row],[Překážky]]=""),0,ROUNDDOWN(a_6_m*(b_6_m-k_6_m*měření-historie[[#This Row],[Překážky]])^c_6_m,0))</f>
        <v>0</v>
      </c>
      <c r="AG343" s="61">
        <f>IF(OR(historie[[#This Row],[Disk]]&lt;b_7_m,historie[[#This Row],[Disk]]=""),0,ROUNDDOWN(a_7_m*(historie[[#This Row],[Disk]]-b_7_m)^c_7_m,0))</f>
        <v>315</v>
      </c>
      <c r="AH343" s="61">
        <f>IF(OR(historie[[#This Row],[Tyčka]]&lt;b_8_m,historie[[#This Row],[Tyčka]]=""),0,ROUNDDOWN(a_8_m*(historie[[#This Row],[Tyčka]]-b_8_m)^c_8_m,0))</f>
        <v>0</v>
      </c>
      <c r="AI343" s="61">
        <f>IF(OR(historie[[#This Row],[Oštěp]]&lt;b_9_m,historie[[#This Row],[Oštěp]]=""),0,ROUNDDOWN(a_9_m*(historie[[#This Row],[Oštěp]]-b_9_m)^c_9_m,0))</f>
        <v>282</v>
      </c>
      <c r="AJ343" s="61">
        <f>IF(OR(historie[[#This Row],[1500m]]*24*60*60&gt;b_10_m,historie[[#This Row],[1500m]]=""),0,ROUNDDOWN(a_10_m*(b_10_m-historie[[#This Row],[1500m]]*24*60*60)^c_10_m,0))</f>
        <v>0</v>
      </c>
      <c r="AK34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1380</v>
      </c>
      <c r="AL34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0</v>
      </c>
      <c r="AM343" s="61">
        <f>IF(OR(historie[[#This Row],[Dálka]]&lt;b_2_m,historie[[#This Row],[Dálka]]=""),0,ROUNDDOWN(a_2_m*(ROUND(historie[[#This Row],[Dálka]]*VLOOKUP(historie[[#This Row],[Veteran]],Veteran,3,FALSE),0)-b_2_m)^c_2_m,0))</f>
        <v>88</v>
      </c>
      <c r="AN343" s="61">
        <f>IF(OR(historie[[#This Row],[Koule]]&lt;b_3_m,historie[[#This Row],[Koule]]=""),0,ROUNDDOWN(a_3_m*(FLOOR(historie[[#This Row],[Koule]]*VLOOKUP(historie[[#This Row],[Veteran]],Veteran,4,FALSE),0.01)-b_3_m)^c_3_m,0))</f>
        <v>388</v>
      </c>
      <c r="AO343" s="61">
        <f>IF(OR(historie[[#This Row],[Výška]]&lt;b_4_m,historie[[#This Row],[Výška]]=""),0,ROUNDDOWN(a_4_m*(ROUND(historie[[#This Row],[Výška]]*VLOOKUP(historie[[#This Row],[Veteran]],Veteran,5,FALSE),0)-b_4_m)^c_4_m,0))</f>
        <v>441</v>
      </c>
      <c r="AP34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4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43" s="61">
        <f>IF(OR(historie[[#This Row],[Disk]]&lt;b_7_m,historie[[#This Row],[Disk]]=""),0,ROUNDDOWN(a_7_m*(FLOOR(historie[[#This Row],[Disk]]*VLOOKUP(historie[[#This Row],[Veteran]],Veteran,8,FALSE),0.01)-b_7_m)^c_7_m,0))</f>
        <v>359</v>
      </c>
      <c r="AS343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43" s="61">
        <f>IF(OR(historie[[#This Row],[Oštěp]]&lt;b_9_m,historie[[#This Row],[Oštěp]]=""),0,ROUNDDOWN(a_9_m*(FLOOR(historie[[#This Row],[Oštěp]]*VLOOKUP(historie[[#This Row],[Veteran]],Veteran,10,FALSE),0.01)-b_9_m)^c_9_m,0))</f>
        <v>317</v>
      </c>
      <c r="AU343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43" s="80">
        <f t="shared" si="5"/>
        <v>1593</v>
      </c>
      <c r="AW343" s="62">
        <f t="array" ref="AW343">MAX(IF(historie[[Jméno a příjmení]:[Jméno a příjmení]]=A343,historie[[100m_body_v]:[100m_body_v]]))
+MAX(IF(historie[[Jméno a příjmení]:[Jméno a příjmení]]=A343,historie[[dálka_body_v]:[dálka_body_v]]))
+MAX(IF(historie[[Jméno a příjmení]:[Jméno a příjmení]]=A343,historie[[koule_body_v]:[koule_body_v]]))
+MAX(IF(historie[[Jméno a příjmení]:[Jméno a příjmení]]=A343,historie[[výška_body_v]:[výška_body_v]]))
+MAX(IF(historie[[Jméno a příjmení]:[Jméno a příjmení]]=A343,historie[[400m_body_v]:[400m_body_v]]))
+MAX(IF(historie[[Jméno a příjmení]:[Jméno a příjmení]]=A343,historie[[překážky_body_v]:[překážky_body_v]]))
+MAX(IF(historie[[Jméno a příjmení]:[Jméno a příjmení]]=A343,historie[[disk_body_v]:[disk_body_v]]))
+MAX(IF(historie[[Jméno a příjmení]:[Jméno a příjmení]]=A343,historie[[tyčka_body_v]:[tyčka_body_v]]))
+MAX(IF(historie[[Jméno a příjmení]:[Jméno a příjmení]]=A343,historie[[oštěp_body_v]:[oštěp_body_v]]))
+MAX(IF(historie[[Jméno a příjmení]:[Jméno a příjmení]]=A343,historie[[1500m_body_v]:[1500m_body_v]]))</f>
        <v>3991</v>
      </c>
    </row>
    <row r="344" spans="1:49" x14ac:dyDescent="0.2">
      <c r="A344" s="56" t="s">
        <v>34</v>
      </c>
      <c r="B344" s="56">
        <v>1958</v>
      </c>
      <c r="C344" s="57">
        <v>14.3</v>
      </c>
      <c r="D344" s="58">
        <v>240</v>
      </c>
      <c r="E344" s="59">
        <v>430</v>
      </c>
      <c r="F344" s="58">
        <v>255</v>
      </c>
      <c r="G344" s="57">
        <v>7.78</v>
      </c>
      <c r="H344" s="58">
        <v>353</v>
      </c>
      <c r="I344" s="59">
        <v>155</v>
      </c>
      <c r="J344" s="58">
        <v>426</v>
      </c>
      <c r="K344" s="57">
        <v>64.8</v>
      </c>
      <c r="L344" s="58">
        <v>261</v>
      </c>
      <c r="M344" s="57">
        <v>23.9</v>
      </c>
      <c r="N344" s="58">
        <v>107</v>
      </c>
      <c r="O344" s="57">
        <v>19.829999999999998</v>
      </c>
      <c r="P344" s="58">
        <v>269</v>
      </c>
      <c r="Q344" s="59">
        <v>200</v>
      </c>
      <c r="R344" s="58">
        <v>140</v>
      </c>
      <c r="S344" s="57">
        <v>30.36</v>
      </c>
      <c r="T344" s="58">
        <v>304</v>
      </c>
      <c r="U344" s="60">
        <v>3.7615740740740739E-3</v>
      </c>
      <c r="V344" s="58">
        <v>425</v>
      </c>
      <c r="W344" s="58">
        <v>2780</v>
      </c>
      <c r="X344" s="83">
        <v>2000</v>
      </c>
      <c r="Y344" s="77">
        <f>IF(historie[[#This Row],[Ročník]]&lt;&gt;0,historie[[#This Row],[Rok]]-historie[[#This Row],[Ročník]],"")</f>
        <v>42</v>
      </c>
      <c r="Z344" s="80">
        <f>IF(AND(historie[[#This Row],[Ročník]]&lt;&gt;"",FLOOR(historie[[#This Row],[Rok]]-historie[[#This Row],[Ročník]],5)&gt;=35),FLOOR(historie[[#This Row],[Rok]]-historie[[#This Row],[Ročník]],5),0)</f>
        <v>40</v>
      </c>
      <c r="AA344" s="61">
        <f>IF(OR(historie[[#This Row],[100m]]&gt;b_1_m-k_1_m*měření,historie[[#This Row],[100m]]=""),0,ROUNDDOWN(a_1_m*(b_1_m-k_1_m*měření-historie[[#This Row],[100m]])^c_1_m,0))</f>
        <v>240</v>
      </c>
      <c r="AB344" s="61">
        <f>IF(OR(historie[[#This Row],[Dálka]]&lt;b_2_m,historie[[#This Row],[Dálka]]=""),0,ROUNDDOWN(a_2_m*(historie[[#This Row],[Dálka]]-b_2_m)^c_2_m,0))</f>
        <v>255</v>
      </c>
      <c r="AC344" s="61">
        <f>IF(OR(historie[[#This Row],[Koule]]&lt;b_3_m,historie[[#This Row],[Koule]]=""),0,ROUNDDOWN(a_3_m*(historie[[#This Row],[Koule]]-b_3_m)^c_3_m,0))</f>
        <v>353</v>
      </c>
      <c r="AD344" s="61">
        <f>IF(OR(historie[[#This Row],[Výška]]&lt;b_4_m,historie[[#This Row],[Výška]]=""),0,ROUNDDOWN(a_4_m*(historie[[#This Row],[Výška]]-b_4_m)^c_4_m,0))</f>
        <v>426</v>
      </c>
      <c r="AE344" s="61">
        <f>IF(OR(historie[[#This Row],[400m]]&gt;b_5_m-k_5_m*měření,historie[[#This Row],[400m]]=""),0,ROUNDDOWN(a_5_m*(b_5_m-k_5_m*měření-historie[[#This Row],[400m]])^c_5_m,0))</f>
        <v>261</v>
      </c>
      <c r="AF344" s="61">
        <f>IF(OR(historie[[#This Row],[Překážky]]&gt;b_6_m-k_6_m*měření,historie[[#This Row],[Překážky]]=""),0,ROUNDDOWN(a_6_m*(b_6_m-k_6_m*měření-historie[[#This Row],[Překážky]])^c_6_m,0))</f>
        <v>97</v>
      </c>
      <c r="AG344" s="61">
        <f>IF(OR(historie[[#This Row],[Disk]]&lt;b_7_m,historie[[#This Row],[Disk]]=""),0,ROUNDDOWN(a_7_m*(historie[[#This Row],[Disk]]-b_7_m)^c_7_m,0))</f>
        <v>269</v>
      </c>
      <c r="AH344" s="61">
        <f>IF(OR(historie[[#This Row],[Tyčka]]&lt;b_8_m,historie[[#This Row],[Tyčka]]=""),0,ROUNDDOWN(a_8_m*(historie[[#This Row],[Tyčka]]-b_8_m)^c_8_m,0))</f>
        <v>140</v>
      </c>
      <c r="AI344" s="61">
        <f>IF(OR(historie[[#This Row],[Oštěp]]&lt;b_9_m,historie[[#This Row],[Oštěp]]=""),0,ROUNDDOWN(a_9_m*(historie[[#This Row],[Oštěp]]-b_9_m)^c_9_m,0))</f>
        <v>304</v>
      </c>
      <c r="AJ344" s="61">
        <f>IF(OR(historie[[#This Row],[1500m]]*24*60*60&gt;b_10_m,historie[[#This Row],[1500m]]=""),0,ROUNDDOWN(a_10_m*(b_10_m-historie[[#This Row],[1500m]]*24*60*60)^c_10_m,0))</f>
        <v>424</v>
      </c>
      <c r="AK34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2769</v>
      </c>
      <c r="AL34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321</v>
      </c>
      <c r="AM344" s="61">
        <f>IF(OR(historie[[#This Row],[Dálka]]&lt;b_2_m,historie[[#This Row],[Dálka]]=""),0,ROUNDDOWN(a_2_m*(ROUND(historie[[#This Row],[Dálka]]*VLOOKUP(historie[[#This Row],[Veteran]],Veteran,3,FALSE),0)-b_2_m)^c_2_m,0))</f>
        <v>324</v>
      </c>
      <c r="AN344" s="61">
        <f>IF(OR(historie[[#This Row],[Koule]]&lt;b_3_m,historie[[#This Row],[Koule]]=""),0,ROUNDDOWN(a_3_m*(FLOOR(historie[[#This Row],[Koule]]*VLOOKUP(historie[[#This Row],[Veteran]],Veteran,4,FALSE),0.01)-b_3_m)^c_3_m,0))</f>
        <v>406</v>
      </c>
      <c r="AO344" s="61">
        <f>IF(OR(historie[[#This Row],[Výška]]&lt;b_4_m,historie[[#This Row],[Výška]]=""),0,ROUNDDOWN(a_4_m*(ROUND(historie[[#This Row],[Výška]]*VLOOKUP(historie[[#This Row],[Veteran]],Veteran,5,FALSE),0)-b_4_m)^c_4_m,0))</f>
        <v>488</v>
      </c>
      <c r="AP34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388</v>
      </c>
      <c r="AQ34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152</v>
      </c>
      <c r="AR344" s="61">
        <f>IF(OR(historie[[#This Row],[Disk]]&lt;b_7_m,historie[[#This Row],[Disk]]=""),0,ROUNDDOWN(a_7_m*(FLOOR(historie[[#This Row],[Disk]]*VLOOKUP(historie[[#This Row],[Veteran]],Veteran,8,FALSE),0.01)-b_7_m)^c_7_m,0))</f>
        <v>307</v>
      </c>
      <c r="AS344" s="61">
        <f>IF(OR(historie[[#This Row],[Tyčka]]&lt;b_8_m,historie[[#This Row],[Tyčka]]=""),0,ROUNDDOWN(a_8_m*(ROUND(historie[[#This Row],[Tyčka]]*VLOOKUP(historie[[#This Row],[Veteran]],Veteran,9,FALSE),0)-b_8_m)^c_8_m,0))</f>
        <v>169</v>
      </c>
      <c r="AT344" s="61">
        <f>IF(OR(historie[[#This Row],[Oštěp]]&lt;b_9_m,historie[[#This Row],[Oštěp]]=""),0,ROUNDDOWN(a_9_m*(FLOOR(historie[[#This Row],[Oštěp]]*VLOOKUP(historie[[#This Row],[Veteran]],Veteran,10,FALSE),0.01)-b_9_m)^c_9_m,0))</f>
        <v>341</v>
      </c>
      <c r="AU344" s="61">
        <f>IF(OR(historie[[#This Row],[1500m]]*24*60*60&gt;b_10_m,historie[[#This Row],[1500m]]=""),0,ROUNDDOWN(a_10_m*(b_10_m-historie[[#This Row],[1500m]]*VLOOKUP(historie[[#This Row],[Veteran]],Veteran,11,FALSE)*24*60*60)^c_10_m,0))</f>
        <v>507</v>
      </c>
      <c r="AV344" s="80">
        <f t="shared" si="5"/>
        <v>3403</v>
      </c>
      <c r="AW344" s="62">
        <f t="array" ref="AW344">MAX(IF(historie[[Jméno a příjmení]:[Jméno a příjmení]]=A344,historie[[100m_body_v]:[100m_body_v]]))
+MAX(IF(historie[[Jméno a příjmení]:[Jméno a příjmení]]=A344,historie[[dálka_body_v]:[dálka_body_v]]))
+MAX(IF(historie[[Jméno a příjmení]:[Jméno a příjmení]]=A344,historie[[koule_body_v]:[koule_body_v]]))
+MAX(IF(historie[[Jméno a příjmení]:[Jméno a příjmení]]=A344,historie[[výška_body_v]:[výška_body_v]]))
+MAX(IF(historie[[Jméno a příjmení]:[Jméno a příjmení]]=A344,historie[[400m_body_v]:[400m_body_v]]))
+MAX(IF(historie[[Jméno a příjmení]:[Jméno a příjmení]]=A344,historie[[překážky_body_v]:[překážky_body_v]]))
+MAX(IF(historie[[Jméno a příjmení]:[Jméno a příjmení]]=A344,historie[[disk_body_v]:[disk_body_v]]))
+MAX(IF(historie[[Jméno a příjmení]:[Jméno a příjmení]]=A344,historie[[tyčka_body_v]:[tyčka_body_v]]))
+MAX(IF(historie[[Jméno a příjmení]:[Jméno a příjmení]]=A344,historie[[oštěp_body_v]:[oštěp_body_v]]))
+MAX(IF(historie[[Jméno a příjmení]:[Jméno a příjmení]]=A344,historie[[1500m_body_v]:[1500m_body_v]]))</f>
        <v>3991</v>
      </c>
    </row>
    <row r="345" spans="1:49" x14ac:dyDescent="0.2">
      <c r="A345" s="56" t="s">
        <v>34</v>
      </c>
      <c r="B345" s="56">
        <v>1958</v>
      </c>
      <c r="C345" s="57">
        <v>14.27</v>
      </c>
      <c r="D345" s="58">
        <v>275</v>
      </c>
      <c r="E345" s="59">
        <v>439</v>
      </c>
      <c r="F345" s="58">
        <v>271</v>
      </c>
      <c r="G345" s="57">
        <v>7.56</v>
      </c>
      <c r="H345" s="58">
        <v>340</v>
      </c>
      <c r="I345" s="59">
        <v>150</v>
      </c>
      <c r="J345" s="58">
        <v>389</v>
      </c>
      <c r="K345" s="57">
        <v>69.7</v>
      </c>
      <c r="L345" s="58">
        <v>144</v>
      </c>
      <c r="M345" s="57"/>
      <c r="N345" s="58">
        <v>0</v>
      </c>
      <c r="O345" s="57">
        <v>21.56</v>
      </c>
      <c r="P345" s="58">
        <v>301</v>
      </c>
      <c r="Q345" s="59">
        <v>185</v>
      </c>
      <c r="R345" s="58">
        <v>112</v>
      </c>
      <c r="S345" s="57">
        <v>23.26</v>
      </c>
      <c r="T345" s="58">
        <v>206</v>
      </c>
      <c r="U345" s="60">
        <v>4.3749999999999995E-3</v>
      </c>
      <c r="V345" s="58">
        <v>196</v>
      </c>
      <c r="W345" s="58">
        <v>2234</v>
      </c>
      <c r="X345" s="83">
        <v>1999</v>
      </c>
      <c r="Y345" s="77">
        <f>IF(historie[[#This Row],[Ročník]]&lt;&gt;0,historie[[#This Row],[Rok]]-historie[[#This Row],[Ročník]],"")</f>
        <v>41</v>
      </c>
      <c r="Z345" s="80">
        <f>IF(AND(historie[[#This Row],[Ročník]]&lt;&gt;"",FLOOR(historie[[#This Row],[Rok]]-historie[[#This Row],[Ročník]],5)&gt;=35),FLOOR(historie[[#This Row],[Rok]]-historie[[#This Row],[Ročník]],5),0)</f>
        <v>40</v>
      </c>
      <c r="AA345" s="61">
        <f>IF(OR(historie[[#This Row],[100m]]&gt;b_1_m-k_1_m*měření,historie[[#This Row],[100m]]=""),0,ROUNDDOWN(a_1_m*(b_1_m-k_1_m*měření-historie[[#This Row],[100m]])^c_1_m,0))</f>
        <v>244</v>
      </c>
      <c r="AB345" s="61">
        <f>IF(OR(historie[[#This Row],[Dálka]]&lt;b_2_m,historie[[#This Row],[Dálka]]=""),0,ROUNDDOWN(a_2_m*(historie[[#This Row],[Dálka]]-b_2_m)^c_2_m,0))</f>
        <v>271</v>
      </c>
      <c r="AC345" s="61">
        <f>IF(OR(historie[[#This Row],[Koule]]&lt;b_3_m,historie[[#This Row],[Koule]]=""),0,ROUNDDOWN(a_3_m*(historie[[#This Row],[Koule]]-b_3_m)^c_3_m,0))</f>
        <v>340</v>
      </c>
      <c r="AD345" s="61">
        <f>IF(OR(historie[[#This Row],[Výška]]&lt;b_4_m,historie[[#This Row],[Výška]]=""),0,ROUNDDOWN(a_4_m*(historie[[#This Row],[Výška]]-b_4_m)^c_4_m,0))</f>
        <v>389</v>
      </c>
      <c r="AE345" s="61">
        <f>IF(OR(historie[[#This Row],[400m]]&gt;b_5_m-k_5_m*měření,historie[[#This Row],[400m]]=""),0,ROUNDDOWN(a_5_m*(b_5_m-k_5_m*měření-historie[[#This Row],[400m]])^c_5_m,0))</f>
        <v>141</v>
      </c>
      <c r="AF345" s="61">
        <f>IF(OR(historie[[#This Row],[Překážky]]&gt;b_6_m-k_6_m*měření,historie[[#This Row],[Překážky]]=""),0,ROUNDDOWN(a_6_m*(b_6_m-k_6_m*měření-historie[[#This Row],[Překážky]])^c_6_m,0))</f>
        <v>0</v>
      </c>
      <c r="AG345" s="61">
        <f>IF(OR(historie[[#This Row],[Disk]]&lt;b_7_m,historie[[#This Row],[Disk]]=""),0,ROUNDDOWN(a_7_m*(historie[[#This Row],[Disk]]-b_7_m)^c_7_m,0))</f>
        <v>301</v>
      </c>
      <c r="AH345" s="61">
        <f>IF(OR(historie[[#This Row],[Tyčka]]&lt;b_8_m,historie[[#This Row],[Tyčka]]=""),0,ROUNDDOWN(a_8_m*(historie[[#This Row],[Tyčka]]-b_8_m)^c_8_m,0))</f>
        <v>112</v>
      </c>
      <c r="AI345" s="61">
        <f>IF(OR(historie[[#This Row],[Oštěp]]&lt;b_9_m,historie[[#This Row],[Oštěp]]=""),0,ROUNDDOWN(a_9_m*(historie[[#This Row],[Oštěp]]-b_9_m)^c_9_m,0))</f>
        <v>206</v>
      </c>
      <c r="AJ345" s="61">
        <f>IF(OR(historie[[#This Row],[1500m]]*24*60*60&gt;b_10_m,historie[[#This Row],[1500m]]=""),0,ROUNDDOWN(a_10_m*(b_10_m-historie[[#This Row],[1500m]]*24*60*60)^c_10_m,0))</f>
        <v>195</v>
      </c>
      <c r="AK34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2199</v>
      </c>
      <c r="AL34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325</v>
      </c>
      <c r="AM345" s="61">
        <f>IF(OR(historie[[#This Row],[Dálka]]&lt;b_2_m,historie[[#This Row],[Dálka]]=""),0,ROUNDDOWN(a_2_m*(ROUND(historie[[#This Row],[Dálka]]*VLOOKUP(historie[[#This Row],[Veteran]],Veteran,3,FALSE),0)-b_2_m)^c_2_m,0))</f>
        <v>341</v>
      </c>
      <c r="AN345" s="61">
        <f>IF(OR(historie[[#This Row],[Koule]]&lt;b_3_m,historie[[#This Row],[Koule]]=""),0,ROUNDDOWN(a_3_m*(FLOOR(historie[[#This Row],[Koule]]*VLOOKUP(historie[[#This Row],[Veteran]],Veteran,4,FALSE),0.01)-b_3_m)^c_3_m,0))</f>
        <v>391</v>
      </c>
      <c r="AO345" s="61">
        <f>IF(OR(historie[[#This Row],[Výška]]&lt;b_4_m,historie[[#This Row],[Výška]]=""),0,ROUNDDOWN(a_4_m*(ROUND(historie[[#This Row],[Výška]]*VLOOKUP(historie[[#This Row],[Veteran]],Veteran,5,FALSE),0)-b_4_m)^c_4_m,0))</f>
        <v>441</v>
      </c>
      <c r="AP34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250</v>
      </c>
      <c r="AQ34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45" s="61">
        <f>IF(OR(historie[[#This Row],[Disk]]&lt;b_7_m,historie[[#This Row],[Disk]]=""),0,ROUNDDOWN(a_7_m*(FLOOR(historie[[#This Row],[Disk]]*VLOOKUP(historie[[#This Row],[Veteran]],Veteran,8,FALSE),0.01)-b_7_m)^c_7_m,0))</f>
        <v>343</v>
      </c>
      <c r="AS345" s="61">
        <f>IF(OR(historie[[#This Row],[Tyčka]]&lt;b_8_m,historie[[#This Row],[Tyčka]]=""),0,ROUNDDOWN(a_8_m*(ROUND(historie[[#This Row],[Tyčka]]*VLOOKUP(historie[[#This Row],[Veteran]],Veteran,9,FALSE),0)-b_8_m)^c_8_m,0))</f>
        <v>138</v>
      </c>
      <c r="AT345" s="61">
        <f>IF(OR(historie[[#This Row],[Oštěp]]&lt;b_9_m,historie[[#This Row],[Oštěp]]=""),0,ROUNDDOWN(a_9_m*(FLOOR(historie[[#This Row],[Oštěp]]*VLOOKUP(historie[[#This Row],[Veteran]],Veteran,10,FALSE),0.01)-b_9_m)^c_9_m,0))</f>
        <v>233</v>
      </c>
      <c r="AU345" s="61">
        <f>IF(OR(historie[[#This Row],[1500m]]*24*60*60&gt;b_10_m,historie[[#This Row],[1500m]]=""),0,ROUNDDOWN(a_10_m*(b_10_m-historie[[#This Row],[1500m]]*VLOOKUP(historie[[#This Row],[Veteran]],Veteran,11,FALSE)*24*60*60)^c_10_m,0))</f>
        <v>265</v>
      </c>
      <c r="AV345" s="80">
        <f t="shared" si="5"/>
        <v>2727</v>
      </c>
      <c r="AW345" s="62">
        <f t="array" ref="AW345">MAX(IF(historie[[Jméno a příjmení]:[Jméno a příjmení]]=A345,historie[[100m_body_v]:[100m_body_v]]))
+MAX(IF(historie[[Jméno a příjmení]:[Jméno a příjmení]]=A345,historie[[dálka_body_v]:[dálka_body_v]]))
+MAX(IF(historie[[Jméno a příjmení]:[Jméno a příjmení]]=A345,historie[[koule_body_v]:[koule_body_v]]))
+MAX(IF(historie[[Jméno a příjmení]:[Jméno a příjmení]]=A345,historie[[výška_body_v]:[výška_body_v]]))
+MAX(IF(historie[[Jméno a příjmení]:[Jméno a příjmení]]=A345,historie[[400m_body_v]:[400m_body_v]]))
+MAX(IF(historie[[Jméno a příjmení]:[Jméno a příjmení]]=A345,historie[[překážky_body_v]:[překážky_body_v]]))
+MAX(IF(historie[[Jméno a příjmení]:[Jméno a příjmení]]=A345,historie[[disk_body_v]:[disk_body_v]]))
+MAX(IF(historie[[Jméno a příjmení]:[Jméno a příjmení]]=A345,historie[[tyčka_body_v]:[tyčka_body_v]]))
+MAX(IF(historie[[Jméno a příjmení]:[Jméno a příjmení]]=A345,historie[[oštěp_body_v]:[oštěp_body_v]]))
+MAX(IF(historie[[Jméno a příjmení]:[Jméno a příjmení]]=A345,historie[[1500m_body_v]:[1500m_body_v]]))</f>
        <v>3991</v>
      </c>
    </row>
    <row r="346" spans="1:49" x14ac:dyDescent="0.2">
      <c r="A346" s="56" t="s">
        <v>34</v>
      </c>
      <c r="B346" s="56">
        <v>1958</v>
      </c>
      <c r="C346" s="57">
        <v>15.1</v>
      </c>
      <c r="D346" s="58">
        <v>174</v>
      </c>
      <c r="E346" s="59">
        <v>410</v>
      </c>
      <c r="F346" s="58">
        <v>222</v>
      </c>
      <c r="G346" s="57">
        <v>7.08</v>
      </c>
      <c r="H346" s="58">
        <v>312</v>
      </c>
      <c r="I346" s="59">
        <v>145</v>
      </c>
      <c r="J346" s="58">
        <v>352</v>
      </c>
      <c r="K346" s="57">
        <v>68</v>
      </c>
      <c r="L346" s="58">
        <v>183</v>
      </c>
      <c r="M346" s="57">
        <v>23.89</v>
      </c>
      <c r="N346" s="58">
        <v>108</v>
      </c>
      <c r="O346" s="57">
        <v>21.63</v>
      </c>
      <c r="P346" s="58">
        <v>303</v>
      </c>
      <c r="Q346" s="59">
        <v>200</v>
      </c>
      <c r="R346" s="58">
        <v>140</v>
      </c>
      <c r="S346" s="57">
        <v>30.21</v>
      </c>
      <c r="T346" s="58">
        <v>302</v>
      </c>
      <c r="U346" s="60">
        <v>4.2476851851851851E-3</v>
      </c>
      <c r="V346" s="58">
        <v>237</v>
      </c>
      <c r="W346" s="58">
        <v>2333</v>
      </c>
      <c r="X346" s="83">
        <v>1998</v>
      </c>
      <c r="Y346" s="77">
        <f>IF(historie[[#This Row],[Ročník]]&lt;&gt;0,historie[[#This Row],[Rok]]-historie[[#This Row],[Ročník]],"")</f>
        <v>40</v>
      </c>
      <c r="Z346" s="80">
        <f>IF(AND(historie[[#This Row],[Ročník]]&lt;&gt;"",FLOOR(historie[[#This Row],[Rok]]-historie[[#This Row],[Ročník]],5)&gt;=35),FLOOR(historie[[#This Row],[Rok]]-historie[[#This Row],[Ročník]],5),0)</f>
        <v>40</v>
      </c>
      <c r="AA346" s="61">
        <f>IF(OR(historie[[#This Row],[100m]]&gt;b_1_m-k_1_m*měření,historie[[#This Row],[100m]]=""),0,ROUNDDOWN(a_1_m*(b_1_m-k_1_m*měření-historie[[#This Row],[100m]])^c_1_m,0))</f>
        <v>149</v>
      </c>
      <c r="AB346" s="61">
        <f>IF(OR(historie[[#This Row],[Dálka]]&lt;b_2_m,historie[[#This Row],[Dálka]]=""),0,ROUNDDOWN(a_2_m*(historie[[#This Row],[Dálka]]-b_2_m)^c_2_m,0))</f>
        <v>222</v>
      </c>
      <c r="AC346" s="61">
        <f>IF(OR(historie[[#This Row],[Koule]]&lt;b_3_m,historie[[#This Row],[Koule]]=""),0,ROUNDDOWN(a_3_m*(historie[[#This Row],[Koule]]-b_3_m)^c_3_m,0))</f>
        <v>312</v>
      </c>
      <c r="AD346" s="61">
        <f>IF(OR(historie[[#This Row],[Výška]]&lt;b_4_m,historie[[#This Row],[Výška]]=""),0,ROUNDDOWN(a_4_m*(historie[[#This Row],[Výška]]-b_4_m)^c_4_m,0))</f>
        <v>352</v>
      </c>
      <c r="AE346" s="61">
        <f>IF(OR(historie[[#This Row],[400m]]&gt;b_5_m-k_5_m*měření,historie[[#This Row],[400m]]=""),0,ROUNDDOWN(a_5_m*(b_5_m-k_5_m*měření-historie[[#This Row],[400m]])^c_5_m,0))</f>
        <v>179</v>
      </c>
      <c r="AF346" s="61">
        <f>IF(OR(historie[[#This Row],[Překážky]]&gt;b_6_m-k_6_m*měření,historie[[#This Row],[Překážky]]=""),0,ROUNDDOWN(a_6_m*(b_6_m-k_6_m*měření-historie[[#This Row],[Překážky]])^c_6_m,0))</f>
        <v>97</v>
      </c>
      <c r="AG346" s="61">
        <f>IF(OR(historie[[#This Row],[Disk]]&lt;b_7_m,historie[[#This Row],[Disk]]=""),0,ROUNDDOWN(a_7_m*(historie[[#This Row],[Disk]]-b_7_m)^c_7_m,0))</f>
        <v>303</v>
      </c>
      <c r="AH346" s="61">
        <f>IF(OR(historie[[#This Row],[Tyčka]]&lt;b_8_m,historie[[#This Row],[Tyčka]]=""),0,ROUNDDOWN(a_8_m*(historie[[#This Row],[Tyčka]]-b_8_m)^c_8_m,0))</f>
        <v>140</v>
      </c>
      <c r="AI346" s="61">
        <f>IF(OR(historie[[#This Row],[Oštěp]]&lt;b_9_m,historie[[#This Row],[Oštěp]]=""),0,ROUNDDOWN(a_9_m*(historie[[#This Row],[Oštěp]]-b_9_m)^c_9_m,0))</f>
        <v>302</v>
      </c>
      <c r="AJ346" s="61">
        <f>IF(OR(historie[[#This Row],[1500m]]*24*60*60&gt;b_10_m,historie[[#This Row],[1500m]]=""),0,ROUNDDOWN(a_10_m*(b_10_m-historie[[#This Row],[1500m]]*24*60*60)^c_10_m,0))</f>
        <v>236</v>
      </c>
      <c r="AK34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2292</v>
      </c>
      <c r="AL346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219</v>
      </c>
      <c r="AM346" s="61">
        <f>IF(OR(historie[[#This Row],[Dálka]]&lt;b_2_m,historie[[#This Row],[Dálka]]=""),0,ROUNDDOWN(a_2_m*(ROUND(historie[[#This Row],[Dálka]]*VLOOKUP(historie[[#This Row],[Veteran]],Veteran,3,FALSE),0)-b_2_m)^c_2_m,0))</f>
        <v>285</v>
      </c>
      <c r="AN346" s="61">
        <f>IF(OR(historie[[#This Row],[Koule]]&lt;b_3_m,historie[[#This Row],[Koule]]=""),0,ROUNDDOWN(a_3_m*(FLOOR(historie[[#This Row],[Koule]]*VLOOKUP(historie[[#This Row],[Veteran]],Veteran,4,FALSE),0.01)-b_3_m)^c_3_m,0))</f>
        <v>359</v>
      </c>
      <c r="AO346" s="61">
        <f>IF(OR(historie[[#This Row],[Výška]]&lt;b_4_m,historie[[#This Row],[Výška]]=""),0,ROUNDDOWN(a_4_m*(ROUND(historie[[#This Row],[Výška]]*VLOOKUP(historie[[#This Row],[Veteran]],Veteran,5,FALSE),0)-b_4_m)^c_4_m,0))</f>
        <v>404</v>
      </c>
      <c r="AP346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294</v>
      </c>
      <c r="AQ346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153</v>
      </c>
      <c r="AR346" s="61">
        <f>IF(OR(historie[[#This Row],[Disk]]&lt;b_7_m,historie[[#This Row],[Disk]]=""),0,ROUNDDOWN(a_7_m*(FLOOR(historie[[#This Row],[Disk]]*VLOOKUP(historie[[#This Row],[Veteran]],Veteran,8,FALSE),0.01)-b_7_m)^c_7_m,0))</f>
        <v>344</v>
      </c>
      <c r="AS346" s="61">
        <f>IF(OR(historie[[#This Row],[Tyčka]]&lt;b_8_m,historie[[#This Row],[Tyčka]]=""),0,ROUNDDOWN(a_8_m*(ROUND(historie[[#This Row],[Tyčka]]*VLOOKUP(historie[[#This Row],[Veteran]],Veteran,9,FALSE),0)-b_8_m)^c_8_m,0))</f>
        <v>169</v>
      </c>
      <c r="AT346" s="61">
        <f>IF(OR(historie[[#This Row],[Oštěp]]&lt;b_9_m,historie[[#This Row],[Oštěp]]=""),0,ROUNDDOWN(a_9_m*(FLOOR(historie[[#This Row],[Oštěp]]*VLOOKUP(historie[[#This Row],[Veteran]],Veteran,10,FALSE),0.01)-b_9_m)^c_9_m,0))</f>
        <v>339</v>
      </c>
      <c r="AU346" s="61">
        <f>IF(OR(historie[[#This Row],[1500m]]*24*60*60&gt;b_10_m,historie[[#This Row],[1500m]]=""),0,ROUNDDOWN(a_10_m*(b_10_m-historie[[#This Row],[1500m]]*VLOOKUP(historie[[#This Row],[Veteran]],Veteran,11,FALSE)*24*60*60)^c_10_m,0))</f>
        <v>309</v>
      </c>
      <c r="AV346" s="80">
        <f t="shared" si="5"/>
        <v>2875</v>
      </c>
      <c r="AW346" s="62">
        <f t="array" ref="AW346">MAX(IF(historie[[Jméno a příjmení]:[Jméno a příjmení]]=A346,historie[[100m_body_v]:[100m_body_v]]))
+MAX(IF(historie[[Jméno a příjmení]:[Jméno a příjmení]]=A346,historie[[dálka_body_v]:[dálka_body_v]]))
+MAX(IF(historie[[Jméno a příjmení]:[Jméno a příjmení]]=A346,historie[[koule_body_v]:[koule_body_v]]))
+MAX(IF(historie[[Jméno a příjmení]:[Jméno a příjmení]]=A346,historie[[výška_body_v]:[výška_body_v]]))
+MAX(IF(historie[[Jméno a příjmení]:[Jméno a příjmení]]=A346,historie[[400m_body_v]:[400m_body_v]]))
+MAX(IF(historie[[Jméno a příjmení]:[Jméno a příjmení]]=A346,historie[[překážky_body_v]:[překážky_body_v]]))
+MAX(IF(historie[[Jméno a příjmení]:[Jméno a příjmení]]=A346,historie[[disk_body_v]:[disk_body_v]]))
+MAX(IF(historie[[Jméno a příjmení]:[Jméno a příjmení]]=A346,historie[[tyčka_body_v]:[tyčka_body_v]]))
+MAX(IF(historie[[Jméno a příjmení]:[Jméno a příjmení]]=A346,historie[[oštěp_body_v]:[oštěp_body_v]]))
+MAX(IF(historie[[Jméno a příjmení]:[Jméno a příjmení]]=A346,historie[[1500m_body_v]:[1500m_body_v]]))</f>
        <v>3991</v>
      </c>
    </row>
    <row r="347" spans="1:49" x14ac:dyDescent="0.2">
      <c r="A347" s="56" t="s">
        <v>34</v>
      </c>
      <c r="B347" s="56">
        <v>1958</v>
      </c>
      <c r="C347" s="57">
        <v>13.88</v>
      </c>
      <c r="D347" s="58">
        <v>329</v>
      </c>
      <c r="E347" s="59">
        <v>464</v>
      </c>
      <c r="F347" s="58">
        <v>315</v>
      </c>
      <c r="G347" s="57">
        <v>7.88</v>
      </c>
      <c r="H347" s="58">
        <v>360</v>
      </c>
      <c r="I347" s="59">
        <v>163</v>
      </c>
      <c r="J347" s="58">
        <v>488</v>
      </c>
      <c r="K347" s="57">
        <v>64.5</v>
      </c>
      <c r="L347" s="58">
        <v>273</v>
      </c>
      <c r="M347" s="57">
        <v>22.2</v>
      </c>
      <c r="N347" s="58">
        <v>197</v>
      </c>
      <c r="O347" s="57">
        <v>22.52</v>
      </c>
      <c r="P347" s="58">
        <v>320</v>
      </c>
      <c r="Q347" s="59">
        <v>200</v>
      </c>
      <c r="R347" s="58">
        <v>140</v>
      </c>
      <c r="S347" s="57">
        <v>27.87</v>
      </c>
      <c r="T347" s="58">
        <v>269</v>
      </c>
      <c r="U347" s="60">
        <v>4.0162037037037033E-3</v>
      </c>
      <c r="V347" s="58">
        <v>322</v>
      </c>
      <c r="W347" s="58">
        <v>3013</v>
      </c>
      <c r="X347" s="83">
        <v>1997</v>
      </c>
      <c r="Y347" s="77">
        <f>IF(historie[[#This Row],[Ročník]]&lt;&gt;0,historie[[#This Row],[Rok]]-historie[[#This Row],[Ročník]],"")</f>
        <v>39</v>
      </c>
      <c r="Z347" s="80">
        <f>IF(AND(historie[[#This Row],[Ročník]]&lt;&gt;"",FLOOR(historie[[#This Row],[Rok]]-historie[[#This Row],[Ročník]],5)&gt;=35),FLOOR(historie[[#This Row],[Rok]]-historie[[#This Row],[Ročník]],5),0)</f>
        <v>35</v>
      </c>
      <c r="AA347" s="61">
        <f>IF(OR(historie[[#This Row],[100m]]&gt;b_1_m-k_1_m*měření,historie[[#This Row],[100m]]=""),0,ROUNDDOWN(a_1_m*(b_1_m-k_1_m*měření-historie[[#This Row],[100m]])^c_1_m,0))</f>
        <v>295</v>
      </c>
      <c r="AB347" s="61">
        <f>IF(OR(historie[[#This Row],[Dálka]]&lt;b_2_m,historie[[#This Row],[Dálka]]=""),0,ROUNDDOWN(a_2_m*(historie[[#This Row],[Dálka]]-b_2_m)^c_2_m,0))</f>
        <v>315</v>
      </c>
      <c r="AC347" s="61">
        <f>IF(OR(historie[[#This Row],[Koule]]&lt;b_3_m,historie[[#This Row],[Koule]]=""),0,ROUNDDOWN(a_3_m*(historie[[#This Row],[Koule]]-b_3_m)^c_3_m,0))</f>
        <v>359</v>
      </c>
      <c r="AD347" s="61">
        <f>IF(OR(historie[[#This Row],[Výška]]&lt;b_4_m,historie[[#This Row],[Výška]]=""),0,ROUNDDOWN(a_4_m*(historie[[#This Row],[Výška]]-b_4_m)^c_4_m,0))</f>
        <v>488</v>
      </c>
      <c r="AE347" s="61">
        <f>IF(OR(historie[[#This Row],[400m]]&gt;b_5_m-k_5_m*měření,historie[[#This Row],[400m]]=""),0,ROUNDDOWN(a_5_m*(b_5_m-k_5_m*měření-historie[[#This Row],[400m]])^c_5_m,0))</f>
        <v>269</v>
      </c>
      <c r="AF347" s="61">
        <f>IF(OR(historie[[#This Row],[Překážky]]&gt;b_6_m-k_6_m*měření,historie[[#This Row],[Překážky]]=""),0,ROUNDDOWN(a_6_m*(b_6_m-k_6_m*měření-historie[[#This Row],[Překážky]])^c_6_m,0))</f>
        <v>182</v>
      </c>
      <c r="AG347" s="61">
        <f>IF(OR(historie[[#This Row],[Disk]]&lt;b_7_m,historie[[#This Row],[Disk]]=""),0,ROUNDDOWN(a_7_m*(historie[[#This Row],[Disk]]-b_7_m)^c_7_m,0))</f>
        <v>320</v>
      </c>
      <c r="AH347" s="61">
        <f>IF(OR(historie[[#This Row],[Tyčka]]&lt;b_8_m,historie[[#This Row],[Tyčka]]=""),0,ROUNDDOWN(a_8_m*(historie[[#This Row],[Tyčka]]-b_8_m)^c_8_m,0))</f>
        <v>140</v>
      </c>
      <c r="AI347" s="61">
        <f>IF(OR(historie[[#This Row],[Oštěp]]&lt;b_9_m,historie[[#This Row],[Oštěp]]=""),0,ROUNDDOWN(a_9_m*(historie[[#This Row],[Oštěp]]-b_9_m)^c_9_m,0))</f>
        <v>269</v>
      </c>
      <c r="AJ347" s="61">
        <f>IF(OR(historie[[#This Row],[1500m]]*24*60*60&gt;b_10_m,historie[[#This Row],[1500m]]=""),0,ROUNDDOWN(a_10_m*(b_10_m-historie[[#This Row],[1500m]]*24*60*60)^c_10_m,0))</f>
        <v>320</v>
      </c>
      <c r="AK34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2957</v>
      </c>
      <c r="AL34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321</v>
      </c>
      <c r="AM347" s="61">
        <f>IF(OR(historie[[#This Row],[Dálka]]&lt;b_2_m,historie[[#This Row],[Dálka]]=""),0,ROUNDDOWN(a_2_m*(ROUND(historie[[#This Row],[Dálka]]*VLOOKUP(historie[[#This Row],[Veteran]],Veteran,3,FALSE),0)-b_2_m)^c_2_m,0))</f>
        <v>343</v>
      </c>
      <c r="AN347" s="61">
        <f>IF(OR(historie[[#This Row],[Koule]]&lt;b_3_m,historie[[#This Row],[Koule]]=""),0,ROUNDDOWN(a_3_m*(FLOOR(historie[[#This Row],[Koule]]*VLOOKUP(historie[[#This Row],[Veteran]],Veteran,4,FALSE),0.01)-b_3_m)^c_3_m,0))</f>
        <v>376</v>
      </c>
      <c r="AO347" s="61">
        <f>IF(OR(historie[[#This Row],[Výška]]&lt;b_4_m,historie[[#This Row],[Výška]]=""),0,ROUNDDOWN(a_4_m*(ROUND(historie[[#This Row],[Výška]]*VLOOKUP(historie[[#This Row],[Veteran]],Veteran,5,FALSE),0)-b_4_m)^c_4_m,0))</f>
        <v>520</v>
      </c>
      <c r="AP34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335</v>
      </c>
      <c r="AQ34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197</v>
      </c>
      <c r="AR347" s="61">
        <f>IF(OR(historie[[#This Row],[Disk]]&lt;b_7_m,historie[[#This Row],[Disk]]=""),0,ROUNDDOWN(a_7_m*(FLOOR(historie[[#This Row],[Disk]]*VLOOKUP(historie[[#This Row],[Veteran]],Veteran,8,FALSE),0.01)-b_7_m)^c_7_m,0))</f>
        <v>326</v>
      </c>
      <c r="AS347" s="61">
        <f>IF(OR(historie[[#This Row],[Tyčka]]&lt;b_8_m,historie[[#This Row],[Tyčka]]=""),0,ROUNDDOWN(a_8_m*(ROUND(historie[[#This Row],[Tyčka]]*VLOOKUP(historie[[#This Row],[Veteran]],Veteran,9,FALSE),0)-b_8_m)^c_8_m,0))</f>
        <v>145</v>
      </c>
      <c r="AT347" s="61">
        <f>IF(OR(historie[[#This Row],[Oštěp]]&lt;b_9_m,historie[[#This Row],[Oštěp]]=""),0,ROUNDDOWN(a_9_m*(FLOOR(historie[[#This Row],[Oštěp]]*VLOOKUP(historie[[#This Row],[Veteran]],Veteran,10,FALSE),0.01)-b_9_m)^c_9_m,0))</f>
        <v>274</v>
      </c>
      <c r="AU347" s="61">
        <f>IF(OR(historie[[#This Row],[1500m]]*24*60*60&gt;b_10_m,historie[[#This Row],[1500m]]=""),0,ROUNDDOWN(a_10_m*(b_10_m-historie[[#This Row],[1500m]]*VLOOKUP(historie[[#This Row],[Veteran]],Veteran,11,FALSE)*24*60*60)^c_10_m,0))</f>
        <v>333</v>
      </c>
      <c r="AV347" s="80">
        <f t="shared" si="5"/>
        <v>3170</v>
      </c>
      <c r="AW347" s="62">
        <f t="array" ref="AW347">MAX(IF(historie[[Jméno a příjmení]:[Jméno a příjmení]]=A347,historie[[100m_body_v]:[100m_body_v]]))
+MAX(IF(historie[[Jméno a příjmení]:[Jméno a příjmení]]=A347,historie[[dálka_body_v]:[dálka_body_v]]))
+MAX(IF(historie[[Jméno a příjmení]:[Jméno a příjmení]]=A347,historie[[koule_body_v]:[koule_body_v]]))
+MAX(IF(historie[[Jméno a příjmení]:[Jméno a příjmení]]=A347,historie[[výška_body_v]:[výška_body_v]]))
+MAX(IF(historie[[Jméno a příjmení]:[Jméno a příjmení]]=A347,historie[[400m_body_v]:[400m_body_v]]))
+MAX(IF(historie[[Jméno a příjmení]:[Jméno a příjmení]]=A347,historie[[překážky_body_v]:[překážky_body_v]]))
+MAX(IF(historie[[Jméno a příjmení]:[Jméno a příjmení]]=A347,historie[[disk_body_v]:[disk_body_v]]))
+MAX(IF(historie[[Jméno a příjmení]:[Jméno a příjmení]]=A347,historie[[tyčka_body_v]:[tyčka_body_v]]))
+MAX(IF(historie[[Jméno a příjmení]:[Jméno a příjmení]]=A347,historie[[oštěp_body_v]:[oštěp_body_v]]))
+MAX(IF(historie[[Jméno a příjmení]:[Jméno a příjmení]]=A347,historie[[1500m_body_v]:[1500m_body_v]]))</f>
        <v>3991</v>
      </c>
    </row>
    <row r="348" spans="1:49" x14ac:dyDescent="0.2">
      <c r="A348" s="56" t="s">
        <v>34</v>
      </c>
      <c r="B348" s="56">
        <v>1958</v>
      </c>
      <c r="C348" s="57">
        <v>14</v>
      </c>
      <c r="D348" s="58">
        <v>279</v>
      </c>
      <c r="E348" s="59">
        <v>480</v>
      </c>
      <c r="F348" s="58">
        <v>345</v>
      </c>
      <c r="G348" s="57">
        <v>7.75</v>
      </c>
      <c r="H348" s="58">
        <v>352</v>
      </c>
      <c r="I348" s="59">
        <v>155</v>
      </c>
      <c r="J348" s="58">
        <v>426</v>
      </c>
      <c r="K348" s="57">
        <v>72.099999999999994</v>
      </c>
      <c r="L348" s="58">
        <v>95</v>
      </c>
      <c r="M348" s="57">
        <v>22.7</v>
      </c>
      <c r="N348" s="58">
        <v>154</v>
      </c>
      <c r="O348" s="57">
        <v>23.95</v>
      </c>
      <c r="P348" s="58">
        <v>347</v>
      </c>
      <c r="Q348" s="59">
        <v>217</v>
      </c>
      <c r="R348" s="58">
        <v>173</v>
      </c>
      <c r="S348" s="57">
        <v>27.36</v>
      </c>
      <c r="T348" s="58">
        <v>263</v>
      </c>
      <c r="U348" s="60">
        <v>4.5601851851851853E-3</v>
      </c>
      <c r="V348" s="58">
        <v>116</v>
      </c>
      <c r="W348" s="58">
        <v>2550</v>
      </c>
      <c r="X348" s="83">
        <v>1996</v>
      </c>
      <c r="Y348" s="77">
        <f>IF(historie[[#This Row],[Ročník]]&lt;&gt;0,historie[[#This Row],[Rok]]-historie[[#This Row],[Ročník]],"")</f>
        <v>38</v>
      </c>
      <c r="Z348" s="80">
        <f>IF(AND(historie[[#This Row],[Ročník]]&lt;&gt;"",FLOOR(historie[[#This Row],[Rok]]-historie[[#This Row],[Ročník]],5)&gt;=35),FLOOR(historie[[#This Row],[Rok]]-historie[[#This Row],[Ročník]],5),0)</f>
        <v>35</v>
      </c>
      <c r="AA348" s="61">
        <f>IF(OR(historie[[#This Row],[100m]]&gt;b_1_m-k_1_m*měření,historie[[#This Row],[100m]]=""),0,ROUNDDOWN(a_1_m*(b_1_m-k_1_m*měření-historie[[#This Row],[100m]])^c_1_m,0))</f>
        <v>279</v>
      </c>
      <c r="AB348" s="61">
        <f>IF(OR(historie[[#This Row],[Dálka]]&lt;b_2_m,historie[[#This Row],[Dálka]]=""),0,ROUNDDOWN(a_2_m*(historie[[#This Row],[Dálka]]-b_2_m)^c_2_m,0))</f>
        <v>345</v>
      </c>
      <c r="AC348" s="61">
        <f>IF(OR(historie[[#This Row],[Koule]]&lt;b_3_m,historie[[#This Row],[Koule]]=""),0,ROUNDDOWN(a_3_m*(historie[[#This Row],[Koule]]-b_3_m)^c_3_m,0))</f>
        <v>352</v>
      </c>
      <c r="AD348" s="61">
        <f>IF(OR(historie[[#This Row],[Výška]]&lt;b_4_m,historie[[#This Row],[Výška]]=""),0,ROUNDDOWN(a_4_m*(historie[[#This Row],[Výška]]-b_4_m)^c_4_m,0))</f>
        <v>426</v>
      </c>
      <c r="AE348" s="61">
        <f>IF(OR(historie[[#This Row],[400m]]&gt;b_5_m-k_5_m*měření,historie[[#This Row],[400m]]=""),0,ROUNDDOWN(a_5_m*(b_5_m-k_5_m*měření-historie[[#This Row],[400m]])^c_5_m,0))</f>
        <v>95</v>
      </c>
      <c r="AF348" s="61">
        <f>IF(OR(historie[[#This Row],[Překážky]]&gt;b_6_m-k_6_m*měření,historie[[#This Row],[Překážky]]=""),0,ROUNDDOWN(a_6_m*(b_6_m-k_6_m*měření-historie[[#This Row],[Překážky]])^c_6_m,0))</f>
        <v>154</v>
      </c>
      <c r="AG348" s="61">
        <f>IF(OR(historie[[#This Row],[Disk]]&lt;b_7_m,historie[[#This Row],[Disk]]=""),0,ROUNDDOWN(a_7_m*(historie[[#This Row],[Disk]]-b_7_m)^c_7_m,0))</f>
        <v>347</v>
      </c>
      <c r="AH348" s="61">
        <f>IF(OR(historie[[#This Row],[Tyčka]]&lt;b_8_m,historie[[#This Row],[Tyčka]]=""),0,ROUNDDOWN(a_8_m*(historie[[#This Row],[Tyčka]]-b_8_m)^c_8_m,0))</f>
        <v>173</v>
      </c>
      <c r="AI348" s="61">
        <f>IF(OR(historie[[#This Row],[Oštěp]]&lt;b_9_m,historie[[#This Row],[Oštěp]]=""),0,ROUNDDOWN(a_9_m*(historie[[#This Row],[Oštěp]]-b_9_m)^c_9_m,0))</f>
        <v>262</v>
      </c>
      <c r="AJ348" s="61">
        <f>IF(OR(historie[[#This Row],[1500m]]*24*60*60&gt;b_10_m,historie[[#This Row],[1500m]]=""),0,ROUNDDOWN(a_10_m*(b_10_m-historie[[#This Row],[1500m]]*24*60*60)^c_10_m,0))</f>
        <v>142</v>
      </c>
      <c r="AK34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2575</v>
      </c>
      <c r="AL34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304</v>
      </c>
      <c r="AM348" s="61">
        <f>IF(OR(historie[[#This Row],[Dálka]]&lt;b_2_m,historie[[#This Row],[Dálka]]=""),0,ROUNDDOWN(a_2_m*(ROUND(historie[[#This Row],[Dálka]]*VLOOKUP(historie[[#This Row],[Veteran]],Veteran,3,FALSE),0)-b_2_m)^c_2_m,0))</f>
        <v>373</v>
      </c>
      <c r="AN348" s="61">
        <f>IF(OR(historie[[#This Row],[Koule]]&lt;b_3_m,historie[[#This Row],[Koule]]=""),0,ROUNDDOWN(a_3_m*(FLOOR(historie[[#This Row],[Koule]]*VLOOKUP(historie[[#This Row],[Veteran]],Veteran,4,FALSE),0.01)-b_3_m)^c_3_m,0))</f>
        <v>368</v>
      </c>
      <c r="AO348" s="61">
        <f>IF(OR(historie[[#This Row],[Výška]]&lt;b_4_m,historie[[#This Row],[Výška]]=""),0,ROUNDDOWN(a_4_m*(ROUND(historie[[#This Row],[Výška]]*VLOOKUP(historie[[#This Row],[Veteran]],Veteran,5,FALSE),0)-b_4_m)^c_4_m,0))</f>
        <v>457</v>
      </c>
      <c r="AP34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143</v>
      </c>
      <c r="AQ34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168</v>
      </c>
      <c r="AR348" s="61">
        <f>IF(OR(historie[[#This Row],[Disk]]&lt;b_7_m,historie[[#This Row],[Disk]]=""),0,ROUNDDOWN(a_7_m*(FLOOR(historie[[#This Row],[Disk]]*VLOOKUP(historie[[#This Row],[Veteran]],Veteran,8,FALSE),0.01)-b_7_m)^c_7_m,0))</f>
        <v>353</v>
      </c>
      <c r="AS348" s="61">
        <f>IF(OR(historie[[#This Row],[Tyčka]]&lt;b_8_m,historie[[#This Row],[Tyčka]]=""),0,ROUNDDOWN(a_8_m*(ROUND(historie[[#This Row],[Tyčka]]*VLOOKUP(historie[[#This Row],[Veteran]],Veteran,9,FALSE),0)-b_8_m)^c_8_m,0))</f>
        <v>181</v>
      </c>
      <c r="AT348" s="61">
        <f>IF(OR(historie[[#This Row],[Oštěp]]&lt;b_9_m,historie[[#This Row],[Oštěp]]=""),0,ROUNDDOWN(a_9_m*(FLOOR(historie[[#This Row],[Oštěp]]*VLOOKUP(historie[[#This Row],[Veteran]],Veteran,10,FALSE),0.01)-b_9_m)^c_9_m,0))</f>
        <v>267</v>
      </c>
      <c r="AU348" s="61">
        <f>IF(OR(historie[[#This Row],[1500m]]*24*60*60&gt;b_10_m,historie[[#This Row],[1500m]]=""),0,ROUNDDOWN(a_10_m*(b_10_m-historie[[#This Row],[1500m]]*VLOOKUP(historie[[#This Row],[Veteran]],Veteran,11,FALSE)*24*60*60)^c_10_m,0))</f>
        <v>153</v>
      </c>
      <c r="AV348" s="80">
        <f t="shared" si="5"/>
        <v>2767</v>
      </c>
      <c r="AW348" s="62">
        <f t="array" ref="AW348">MAX(IF(historie[[Jméno a příjmení]:[Jméno a příjmení]]=A348,historie[[100m_body_v]:[100m_body_v]]))
+MAX(IF(historie[[Jméno a příjmení]:[Jméno a příjmení]]=A348,historie[[dálka_body_v]:[dálka_body_v]]))
+MAX(IF(historie[[Jméno a příjmení]:[Jméno a příjmení]]=A348,historie[[koule_body_v]:[koule_body_v]]))
+MAX(IF(historie[[Jméno a příjmení]:[Jméno a příjmení]]=A348,historie[[výška_body_v]:[výška_body_v]]))
+MAX(IF(historie[[Jméno a příjmení]:[Jméno a příjmení]]=A348,historie[[400m_body_v]:[400m_body_v]]))
+MAX(IF(historie[[Jméno a příjmení]:[Jméno a příjmení]]=A348,historie[[překážky_body_v]:[překážky_body_v]]))
+MAX(IF(historie[[Jméno a příjmení]:[Jméno a příjmení]]=A348,historie[[disk_body_v]:[disk_body_v]]))
+MAX(IF(historie[[Jméno a příjmení]:[Jméno a příjmení]]=A348,historie[[tyčka_body_v]:[tyčka_body_v]]))
+MAX(IF(historie[[Jméno a příjmení]:[Jméno a příjmení]]=A348,historie[[oštěp_body_v]:[oštěp_body_v]]))
+MAX(IF(historie[[Jméno a příjmení]:[Jméno a příjmení]]=A348,historie[[1500m_body_v]:[1500m_body_v]]))</f>
        <v>3991</v>
      </c>
    </row>
    <row r="349" spans="1:49" x14ac:dyDescent="0.2">
      <c r="A349" s="56" t="s">
        <v>123</v>
      </c>
      <c r="B349" s="56">
        <v>1985</v>
      </c>
      <c r="C349" s="57">
        <v>13.53</v>
      </c>
      <c r="D349" s="58">
        <v>346</v>
      </c>
      <c r="E349" s="59">
        <v>485</v>
      </c>
      <c r="F349" s="58">
        <v>354</v>
      </c>
      <c r="G349" s="57">
        <v>8.82</v>
      </c>
      <c r="H349" s="58">
        <v>415</v>
      </c>
      <c r="I349" s="59">
        <v>150</v>
      </c>
      <c r="J349" s="58">
        <v>389</v>
      </c>
      <c r="K349" s="57">
        <v>64</v>
      </c>
      <c r="L349" s="58">
        <v>264</v>
      </c>
      <c r="M349" s="57"/>
      <c r="N349" s="58">
        <v>0</v>
      </c>
      <c r="O349" s="57">
        <v>22.37</v>
      </c>
      <c r="P349" s="58">
        <v>317</v>
      </c>
      <c r="Q349" s="59"/>
      <c r="R349" s="58">
        <v>0</v>
      </c>
      <c r="S349" s="57">
        <v>31</v>
      </c>
      <c r="T349" s="58">
        <v>313</v>
      </c>
      <c r="U349" s="60">
        <v>4.0624999999999993E-3</v>
      </c>
      <c r="V349" s="58">
        <v>302</v>
      </c>
      <c r="W349" s="58">
        <v>2720</v>
      </c>
      <c r="X349" s="83">
        <v>2003</v>
      </c>
      <c r="Y349" s="77">
        <f>IF(historie[[#This Row],[Ročník]]&lt;&gt;0,historie[[#This Row],[Rok]]-historie[[#This Row],[Ročník]],"")</f>
        <v>18</v>
      </c>
      <c r="Z349" s="80">
        <f>IF(AND(historie[[#This Row],[Ročník]]&lt;&gt;"",FLOOR(historie[[#This Row],[Rok]]-historie[[#This Row],[Ročník]],5)&gt;=35),FLOOR(historie[[#This Row],[Rok]]-historie[[#This Row],[Ročník]],5),0)</f>
        <v>0</v>
      </c>
      <c r="AA349" s="61">
        <f>IF(OR(historie[[#This Row],[100m]]&gt;b_1_m-k_1_m*měření,historie[[#This Row],[100m]]=""),0,ROUNDDOWN(a_1_m*(b_1_m-k_1_m*měření-historie[[#This Row],[100m]])^c_1_m,0))</f>
        <v>346</v>
      </c>
      <c r="AB349" s="61">
        <f>IF(OR(historie[[#This Row],[Dálka]]&lt;b_2_m,historie[[#This Row],[Dálka]]=""),0,ROUNDDOWN(a_2_m*(historie[[#This Row],[Dálka]]-b_2_m)^c_2_m,0))</f>
        <v>354</v>
      </c>
      <c r="AC349" s="61">
        <f>IF(OR(historie[[#This Row],[Koule]]&lt;b_3_m,historie[[#This Row],[Koule]]=""),0,ROUNDDOWN(a_3_m*(historie[[#This Row],[Koule]]-b_3_m)^c_3_m,0))</f>
        <v>415</v>
      </c>
      <c r="AD349" s="61">
        <f>IF(OR(historie[[#This Row],[Výška]]&lt;b_4_m,historie[[#This Row],[Výška]]=""),0,ROUNDDOWN(a_4_m*(historie[[#This Row],[Výška]]-b_4_m)^c_4_m,0))</f>
        <v>389</v>
      </c>
      <c r="AE349" s="61">
        <f>IF(OR(historie[[#This Row],[400m]]&gt;b_5_m-k_5_m*měření,historie[[#This Row],[400m]]=""),0,ROUNDDOWN(a_5_m*(b_5_m-k_5_m*měření-historie[[#This Row],[400m]])^c_5_m,0))</f>
        <v>283</v>
      </c>
      <c r="AF349" s="61">
        <f>IF(OR(historie[[#This Row],[Překážky]]&gt;b_6_m-k_6_m*měření,historie[[#This Row],[Překážky]]=""),0,ROUNDDOWN(a_6_m*(b_6_m-k_6_m*měření-historie[[#This Row],[Překážky]])^c_6_m,0))</f>
        <v>0</v>
      </c>
      <c r="AG349" s="61">
        <f>IF(OR(historie[[#This Row],[Disk]]&lt;b_7_m,historie[[#This Row],[Disk]]=""),0,ROUNDDOWN(a_7_m*(historie[[#This Row],[Disk]]-b_7_m)^c_7_m,0))</f>
        <v>317</v>
      </c>
      <c r="AH349" s="61">
        <f>IF(OR(historie[[#This Row],[Tyčka]]&lt;b_8_m,historie[[#This Row],[Tyčka]]=""),0,ROUNDDOWN(a_8_m*(historie[[#This Row],[Tyčka]]-b_8_m)^c_8_m,0))</f>
        <v>0</v>
      </c>
      <c r="AI349" s="61">
        <f>IF(OR(historie[[#This Row],[Oštěp]]&lt;b_9_m,historie[[#This Row],[Oštěp]]=""),0,ROUNDDOWN(a_9_m*(historie[[#This Row],[Oštěp]]-b_9_m)^c_9_m,0))</f>
        <v>313</v>
      </c>
      <c r="AJ349" s="61">
        <f>IF(OR(historie[[#This Row],[1500m]]*24*60*60&gt;b_10_m,historie[[#This Row],[1500m]]=""),0,ROUNDDOWN(a_10_m*(b_10_m-historie[[#This Row],[1500m]]*24*60*60)^c_10_m,0))</f>
        <v>302</v>
      </c>
      <c r="AK34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2719</v>
      </c>
      <c r="AL34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346</v>
      </c>
      <c r="AM349" s="61">
        <f>IF(OR(historie[[#This Row],[Dálka]]&lt;b_2_m,historie[[#This Row],[Dálka]]=""),0,ROUNDDOWN(a_2_m*(ROUND(historie[[#This Row],[Dálka]]*VLOOKUP(historie[[#This Row],[Veteran]],Veteran,3,FALSE),0)-b_2_m)^c_2_m,0))</f>
        <v>354</v>
      </c>
      <c r="AN349" s="61">
        <f>IF(OR(historie[[#This Row],[Koule]]&lt;b_3_m,historie[[#This Row],[Koule]]=""),0,ROUNDDOWN(a_3_m*(FLOOR(historie[[#This Row],[Koule]]*VLOOKUP(historie[[#This Row],[Veteran]],Veteran,4,FALSE),0.01)-b_3_m)^c_3_m,0))</f>
        <v>415</v>
      </c>
      <c r="AO349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34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283</v>
      </c>
      <c r="AQ34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49" s="61">
        <f>IF(OR(historie[[#This Row],[Disk]]&lt;b_7_m,historie[[#This Row],[Disk]]=""),0,ROUNDDOWN(a_7_m*(FLOOR(historie[[#This Row],[Disk]]*VLOOKUP(historie[[#This Row],[Veteran]],Veteran,8,FALSE),0.01)-b_7_m)^c_7_m,0))</f>
        <v>317</v>
      </c>
      <c r="AS349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49" s="61">
        <f>IF(OR(historie[[#This Row],[Oštěp]]&lt;b_9_m,historie[[#This Row],[Oštěp]]=""),0,ROUNDDOWN(a_9_m*(FLOOR(historie[[#This Row],[Oštěp]]*VLOOKUP(historie[[#This Row],[Veteran]],Veteran,10,FALSE),0.01)-b_9_m)^c_9_m,0))</f>
        <v>313</v>
      </c>
      <c r="AU349" s="61">
        <f>IF(OR(historie[[#This Row],[1500m]]*24*60*60&gt;b_10_m,historie[[#This Row],[1500m]]=""),0,ROUNDDOWN(a_10_m*(b_10_m-historie[[#This Row],[1500m]]*VLOOKUP(historie[[#This Row],[Veteran]],Veteran,11,FALSE)*24*60*60)^c_10_m,0))</f>
        <v>302</v>
      </c>
      <c r="AV349" s="80">
        <f t="shared" si="5"/>
        <v>2719</v>
      </c>
      <c r="AW349" s="62">
        <f t="array" ref="AW349">MAX(IF(historie[[Jméno a příjmení]:[Jméno a příjmení]]=A349,historie[[100m_body_v]:[100m_body_v]]))
+MAX(IF(historie[[Jméno a příjmení]:[Jméno a příjmení]]=A349,historie[[dálka_body_v]:[dálka_body_v]]))
+MAX(IF(historie[[Jméno a příjmení]:[Jméno a příjmení]]=A349,historie[[koule_body_v]:[koule_body_v]]))
+MAX(IF(historie[[Jméno a příjmení]:[Jméno a příjmení]]=A349,historie[[výška_body_v]:[výška_body_v]]))
+MAX(IF(historie[[Jméno a příjmení]:[Jméno a příjmení]]=A349,historie[[400m_body_v]:[400m_body_v]]))
+MAX(IF(historie[[Jméno a příjmení]:[Jméno a příjmení]]=A349,historie[[překážky_body_v]:[překážky_body_v]]))
+MAX(IF(historie[[Jméno a příjmení]:[Jméno a příjmení]]=A349,historie[[disk_body_v]:[disk_body_v]]))
+MAX(IF(historie[[Jméno a příjmení]:[Jméno a příjmení]]=A349,historie[[tyčka_body_v]:[tyčka_body_v]]))
+MAX(IF(historie[[Jméno a příjmení]:[Jméno a příjmení]]=A349,historie[[oštěp_body_v]:[oštěp_body_v]]))
+MAX(IF(historie[[Jméno a příjmení]:[Jméno a příjmení]]=A349,historie[[1500m_body_v]:[1500m_body_v]]))</f>
        <v>2809</v>
      </c>
    </row>
    <row r="350" spans="1:49" x14ac:dyDescent="0.2">
      <c r="A350" s="56" t="s">
        <v>123</v>
      </c>
      <c r="B350" s="56">
        <v>1985</v>
      </c>
      <c r="C350" s="57">
        <v>14</v>
      </c>
      <c r="D350" s="58">
        <v>279</v>
      </c>
      <c r="E350" s="59"/>
      <c r="F350" s="58">
        <v>0</v>
      </c>
      <c r="G350" s="57">
        <v>7.95</v>
      </c>
      <c r="H350" s="58">
        <v>363</v>
      </c>
      <c r="I350" s="59">
        <v>160</v>
      </c>
      <c r="J350" s="58">
        <v>464</v>
      </c>
      <c r="K350" s="57">
        <v>67.2</v>
      </c>
      <c r="L350" s="58">
        <v>198</v>
      </c>
      <c r="M350" s="57"/>
      <c r="N350" s="58">
        <v>0</v>
      </c>
      <c r="O350" s="57">
        <v>17.760000000000002</v>
      </c>
      <c r="P350" s="58">
        <v>230</v>
      </c>
      <c r="Q350" s="59">
        <v>120</v>
      </c>
      <c r="R350" s="58">
        <v>15</v>
      </c>
      <c r="S350" s="57">
        <v>29.53</v>
      </c>
      <c r="T350" s="58">
        <v>292</v>
      </c>
      <c r="U350" s="60">
        <v>4.2129629629629626E-3</v>
      </c>
      <c r="V350" s="58">
        <v>252</v>
      </c>
      <c r="W350" s="58">
        <v>2093</v>
      </c>
      <c r="X350" s="83">
        <v>2002</v>
      </c>
      <c r="Y350" s="77">
        <f>IF(historie[[#This Row],[Ročník]]&lt;&gt;0,historie[[#This Row],[Rok]]-historie[[#This Row],[Ročník]],"")</f>
        <v>17</v>
      </c>
      <c r="Z350" s="80">
        <f>IF(AND(historie[[#This Row],[Ročník]]&lt;&gt;"",FLOOR(historie[[#This Row],[Rok]]-historie[[#This Row],[Ročník]],5)&gt;=35),FLOOR(historie[[#This Row],[Rok]]-historie[[#This Row],[Ročník]],5),0)</f>
        <v>0</v>
      </c>
      <c r="AA350" s="61">
        <f>IF(OR(historie[[#This Row],[100m]]&gt;b_1_m-k_1_m*měření,historie[[#This Row],[100m]]=""),0,ROUNDDOWN(a_1_m*(b_1_m-k_1_m*měření-historie[[#This Row],[100m]])^c_1_m,0))</f>
        <v>279</v>
      </c>
      <c r="AB350" s="61">
        <f>IF(OR(historie[[#This Row],[Dálka]]&lt;b_2_m,historie[[#This Row],[Dálka]]=""),0,ROUNDDOWN(a_2_m*(historie[[#This Row],[Dálka]]-b_2_m)^c_2_m,0))</f>
        <v>0</v>
      </c>
      <c r="AC350" s="61">
        <f>IF(OR(historie[[#This Row],[Koule]]&lt;b_3_m,historie[[#This Row],[Koule]]=""),0,ROUNDDOWN(a_3_m*(historie[[#This Row],[Koule]]-b_3_m)^c_3_m,0))</f>
        <v>363</v>
      </c>
      <c r="AD350" s="61">
        <f>IF(OR(historie[[#This Row],[Výška]]&lt;b_4_m,historie[[#This Row],[Výška]]=""),0,ROUNDDOWN(a_4_m*(historie[[#This Row],[Výška]]-b_4_m)^c_4_m,0))</f>
        <v>464</v>
      </c>
      <c r="AE350" s="61">
        <f>IF(OR(historie[[#This Row],[400m]]&gt;b_5_m-k_5_m*měření,historie[[#This Row],[400m]]=""),0,ROUNDDOWN(a_5_m*(b_5_m-k_5_m*měření-historie[[#This Row],[400m]])^c_5_m,0))</f>
        <v>198</v>
      </c>
      <c r="AF350" s="61">
        <f>IF(OR(historie[[#This Row],[Překážky]]&gt;b_6_m-k_6_m*měření,historie[[#This Row],[Překážky]]=""),0,ROUNDDOWN(a_6_m*(b_6_m-k_6_m*měření-historie[[#This Row],[Překážky]])^c_6_m,0))</f>
        <v>0</v>
      </c>
      <c r="AG350" s="61">
        <f>IF(OR(historie[[#This Row],[Disk]]&lt;b_7_m,historie[[#This Row],[Disk]]=""),0,ROUNDDOWN(a_7_m*(historie[[#This Row],[Disk]]-b_7_m)^c_7_m,0))</f>
        <v>230</v>
      </c>
      <c r="AH350" s="61">
        <f>IF(OR(historie[[#This Row],[Tyčka]]&lt;b_8_m,historie[[#This Row],[Tyčka]]=""),0,ROUNDDOWN(a_8_m*(historie[[#This Row],[Tyčka]]-b_8_m)^c_8_m,0))</f>
        <v>15</v>
      </c>
      <c r="AI350" s="61">
        <f>IF(OR(historie[[#This Row],[Oštěp]]&lt;b_9_m,historie[[#This Row],[Oštěp]]=""),0,ROUNDDOWN(a_9_m*(historie[[#This Row],[Oštěp]]-b_9_m)^c_9_m,0))</f>
        <v>293</v>
      </c>
      <c r="AJ350" s="61">
        <f>IF(OR(historie[[#This Row],[1500m]]*24*60*60&gt;b_10_m,historie[[#This Row],[1500m]]=""),0,ROUNDDOWN(a_10_m*(b_10_m-historie[[#This Row],[1500m]]*24*60*60)^c_10_m,0))</f>
        <v>248</v>
      </c>
      <c r="AK35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2090</v>
      </c>
      <c r="AL35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279</v>
      </c>
      <c r="AM350" s="61">
        <f>IF(OR(historie[[#This Row],[Dálka]]&lt;b_2_m,historie[[#This Row],[Dálka]]=""),0,ROUNDDOWN(a_2_m*(ROUND(historie[[#This Row],[Dálka]]*VLOOKUP(historie[[#This Row],[Veteran]],Veteran,3,FALSE),0)-b_2_m)^c_2_m,0))</f>
        <v>0</v>
      </c>
      <c r="AN350" s="61">
        <f>IF(OR(historie[[#This Row],[Koule]]&lt;b_3_m,historie[[#This Row],[Koule]]=""),0,ROUNDDOWN(a_3_m*(FLOOR(historie[[#This Row],[Koule]]*VLOOKUP(historie[[#This Row],[Veteran]],Veteran,4,FALSE),0.01)-b_3_m)^c_3_m,0))</f>
        <v>363</v>
      </c>
      <c r="AO350" s="6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35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198</v>
      </c>
      <c r="AQ35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50" s="61">
        <f>IF(OR(historie[[#This Row],[Disk]]&lt;b_7_m,historie[[#This Row],[Disk]]=""),0,ROUNDDOWN(a_7_m*(FLOOR(historie[[#This Row],[Disk]]*VLOOKUP(historie[[#This Row],[Veteran]],Veteran,8,FALSE),0.01)-b_7_m)^c_7_m,0))</f>
        <v>230</v>
      </c>
      <c r="AS350" s="61">
        <f>IF(OR(historie[[#This Row],[Tyčka]]&lt;b_8_m,historie[[#This Row],[Tyčka]]=""),0,ROUNDDOWN(a_8_m*(ROUND(historie[[#This Row],[Tyčka]]*VLOOKUP(historie[[#This Row],[Veteran]],Veteran,9,FALSE),0)-b_8_m)^c_8_m,0))</f>
        <v>15</v>
      </c>
      <c r="AT350" s="61">
        <f>IF(OR(historie[[#This Row],[Oštěp]]&lt;b_9_m,historie[[#This Row],[Oštěp]]=""),0,ROUNDDOWN(a_9_m*(FLOOR(historie[[#This Row],[Oštěp]]*VLOOKUP(historie[[#This Row],[Veteran]],Veteran,10,FALSE),0.01)-b_9_m)^c_9_m,0))</f>
        <v>293</v>
      </c>
      <c r="AU350" s="61">
        <f>IF(OR(historie[[#This Row],[1500m]]*24*60*60&gt;b_10_m,historie[[#This Row],[1500m]]=""),0,ROUNDDOWN(a_10_m*(b_10_m-historie[[#This Row],[1500m]]*VLOOKUP(historie[[#This Row],[Veteran]],Veteran,11,FALSE)*24*60*60)^c_10_m,0))</f>
        <v>248</v>
      </c>
      <c r="AV350" s="80">
        <f t="shared" si="5"/>
        <v>2090</v>
      </c>
      <c r="AW350" s="62">
        <f t="array" ref="AW350">MAX(IF(historie[[Jméno a příjmení]:[Jméno a příjmení]]=A350,historie[[100m_body_v]:[100m_body_v]]))
+MAX(IF(historie[[Jméno a příjmení]:[Jméno a příjmení]]=A350,historie[[dálka_body_v]:[dálka_body_v]]))
+MAX(IF(historie[[Jméno a příjmení]:[Jméno a příjmení]]=A350,historie[[koule_body_v]:[koule_body_v]]))
+MAX(IF(historie[[Jméno a příjmení]:[Jméno a příjmení]]=A350,historie[[výška_body_v]:[výška_body_v]]))
+MAX(IF(historie[[Jméno a příjmení]:[Jméno a příjmení]]=A350,historie[[400m_body_v]:[400m_body_v]]))
+MAX(IF(historie[[Jméno a příjmení]:[Jméno a příjmení]]=A350,historie[[překážky_body_v]:[překážky_body_v]]))
+MAX(IF(historie[[Jméno a příjmení]:[Jméno a příjmení]]=A350,historie[[disk_body_v]:[disk_body_v]]))
+MAX(IF(historie[[Jméno a příjmení]:[Jméno a příjmení]]=A350,historie[[tyčka_body_v]:[tyčka_body_v]]))
+MAX(IF(historie[[Jméno a příjmení]:[Jméno a příjmení]]=A350,historie[[oštěp_body_v]:[oštěp_body_v]]))
+MAX(IF(historie[[Jméno a příjmení]:[Jméno a příjmení]]=A350,historie[[1500m_body_v]:[1500m_body_v]]))</f>
        <v>2809</v>
      </c>
    </row>
    <row r="351" spans="1:49" x14ac:dyDescent="0.2">
      <c r="A351" s="56" t="s">
        <v>123</v>
      </c>
      <c r="B351" s="56">
        <v>1985</v>
      </c>
      <c r="C351" s="57"/>
      <c r="D351" s="58">
        <v>0</v>
      </c>
      <c r="E351" s="59">
        <v>398</v>
      </c>
      <c r="F351" s="58">
        <v>203</v>
      </c>
      <c r="G351" s="57">
        <v>7.07</v>
      </c>
      <c r="H351" s="58">
        <v>311</v>
      </c>
      <c r="I351" s="59">
        <v>150</v>
      </c>
      <c r="J351" s="58">
        <v>389</v>
      </c>
      <c r="K351" s="57"/>
      <c r="L351" s="58">
        <v>0</v>
      </c>
      <c r="M351" s="57"/>
      <c r="N351" s="58">
        <v>0</v>
      </c>
      <c r="O351" s="57">
        <v>17.52</v>
      </c>
      <c r="P351" s="58">
        <v>226</v>
      </c>
      <c r="Q351" s="59"/>
      <c r="R351" s="58">
        <v>0</v>
      </c>
      <c r="S351" s="57">
        <v>23.59</v>
      </c>
      <c r="T351" s="58">
        <v>210</v>
      </c>
      <c r="U351" s="60"/>
      <c r="V351" s="58">
        <v>0</v>
      </c>
      <c r="W351" s="58">
        <v>1339</v>
      </c>
      <c r="X351" s="83">
        <v>2001</v>
      </c>
      <c r="Y351" s="77">
        <f>IF(historie[[#This Row],[Ročník]]&lt;&gt;0,historie[[#This Row],[Rok]]-historie[[#This Row],[Ročník]],"")</f>
        <v>16</v>
      </c>
      <c r="Z351" s="80">
        <f>IF(AND(historie[[#This Row],[Ročník]]&lt;&gt;"",FLOOR(historie[[#This Row],[Rok]]-historie[[#This Row],[Ročník]],5)&gt;=35),FLOOR(historie[[#This Row],[Rok]]-historie[[#This Row],[Ročník]],5),0)</f>
        <v>0</v>
      </c>
      <c r="AA351" s="61">
        <f>IF(OR(historie[[#This Row],[100m]]&gt;b_1_m-k_1_m*měření,historie[[#This Row],[100m]]=""),0,ROUNDDOWN(a_1_m*(b_1_m-k_1_m*měření-historie[[#This Row],[100m]])^c_1_m,0))</f>
        <v>0</v>
      </c>
      <c r="AB351" s="61">
        <f>IF(OR(historie[[#This Row],[Dálka]]&lt;b_2_m,historie[[#This Row],[Dálka]]=""),0,ROUNDDOWN(a_2_m*(historie[[#This Row],[Dálka]]-b_2_m)^c_2_m,0))</f>
        <v>203</v>
      </c>
      <c r="AC351" s="61">
        <f>IF(OR(historie[[#This Row],[Koule]]&lt;b_3_m,historie[[#This Row],[Koule]]=""),0,ROUNDDOWN(a_3_m*(historie[[#This Row],[Koule]]-b_3_m)^c_3_m,0))</f>
        <v>311</v>
      </c>
      <c r="AD351" s="61">
        <f>IF(OR(historie[[#This Row],[Výška]]&lt;b_4_m,historie[[#This Row],[Výška]]=""),0,ROUNDDOWN(a_4_m*(historie[[#This Row],[Výška]]-b_4_m)^c_4_m,0))</f>
        <v>389</v>
      </c>
      <c r="AE351" s="61">
        <f>IF(OR(historie[[#This Row],[400m]]&gt;b_5_m-k_5_m*měření,historie[[#This Row],[400m]]=""),0,ROUNDDOWN(a_5_m*(b_5_m-k_5_m*měření-historie[[#This Row],[400m]])^c_5_m,0))</f>
        <v>0</v>
      </c>
      <c r="AF351" s="61">
        <f>IF(OR(historie[[#This Row],[Překážky]]&gt;b_6_m-k_6_m*měření,historie[[#This Row],[Překážky]]=""),0,ROUNDDOWN(a_6_m*(b_6_m-k_6_m*měření-historie[[#This Row],[Překážky]])^c_6_m,0))</f>
        <v>0</v>
      </c>
      <c r="AG351" s="61">
        <f>IF(OR(historie[[#This Row],[Disk]]&lt;b_7_m,historie[[#This Row],[Disk]]=""),0,ROUNDDOWN(a_7_m*(historie[[#This Row],[Disk]]-b_7_m)^c_7_m,0))</f>
        <v>226</v>
      </c>
      <c r="AH351" s="61">
        <f>IF(OR(historie[[#This Row],[Tyčka]]&lt;b_8_m,historie[[#This Row],[Tyčka]]=""),0,ROUNDDOWN(a_8_m*(historie[[#This Row],[Tyčka]]-b_8_m)^c_8_m,0))</f>
        <v>0</v>
      </c>
      <c r="AI351" s="61">
        <f>IF(OR(historie[[#This Row],[Oštěp]]&lt;b_9_m,historie[[#This Row],[Oštěp]]=""),0,ROUNDDOWN(a_9_m*(historie[[#This Row],[Oštěp]]-b_9_m)^c_9_m,0))</f>
        <v>210</v>
      </c>
      <c r="AJ351" s="61">
        <f>IF(OR(historie[[#This Row],[1500m]]*24*60*60&gt;b_10_m,historie[[#This Row],[1500m]]=""),0,ROUNDDOWN(a_10_m*(b_10_m-historie[[#This Row],[1500m]]*24*60*60)^c_10_m,0))</f>
        <v>0</v>
      </c>
      <c r="AK35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1339</v>
      </c>
      <c r="AL35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0</v>
      </c>
      <c r="AM351" s="61">
        <f>IF(OR(historie[[#This Row],[Dálka]]&lt;b_2_m,historie[[#This Row],[Dálka]]=""),0,ROUNDDOWN(a_2_m*(ROUND(historie[[#This Row],[Dálka]]*VLOOKUP(historie[[#This Row],[Veteran]],Veteran,3,FALSE),0)-b_2_m)^c_2_m,0))</f>
        <v>203</v>
      </c>
      <c r="AN351" s="61">
        <f>IF(OR(historie[[#This Row],[Koule]]&lt;b_3_m,historie[[#This Row],[Koule]]=""),0,ROUNDDOWN(a_3_m*(FLOOR(historie[[#This Row],[Koule]]*VLOOKUP(historie[[#This Row],[Veteran]],Veteran,4,FALSE),0.01)-b_3_m)^c_3_m,0))</f>
        <v>311</v>
      </c>
      <c r="AO351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35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5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51" s="61">
        <f>IF(OR(historie[[#This Row],[Disk]]&lt;b_7_m,historie[[#This Row],[Disk]]=""),0,ROUNDDOWN(a_7_m*(FLOOR(historie[[#This Row],[Disk]]*VLOOKUP(historie[[#This Row],[Veteran]],Veteran,8,FALSE),0.01)-b_7_m)^c_7_m,0))</f>
        <v>226</v>
      </c>
      <c r="AS351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51" s="61">
        <f>IF(OR(historie[[#This Row],[Oštěp]]&lt;b_9_m,historie[[#This Row],[Oštěp]]=""),0,ROUNDDOWN(a_9_m*(FLOOR(historie[[#This Row],[Oštěp]]*VLOOKUP(historie[[#This Row],[Veteran]],Veteran,10,FALSE),0.01)-b_9_m)^c_9_m,0))</f>
        <v>210</v>
      </c>
      <c r="AU351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51" s="80">
        <f t="shared" si="5"/>
        <v>1339</v>
      </c>
      <c r="AW351" s="62">
        <f t="array" ref="AW351">MAX(IF(historie[[Jméno a příjmení]:[Jméno a příjmení]]=A351,historie[[100m_body_v]:[100m_body_v]]))
+MAX(IF(historie[[Jméno a příjmení]:[Jméno a příjmení]]=A351,historie[[dálka_body_v]:[dálka_body_v]]))
+MAX(IF(historie[[Jméno a příjmení]:[Jméno a příjmení]]=A351,historie[[koule_body_v]:[koule_body_v]]))
+MAX(IF(historie[[Jméno a příjmení]:[Jméno a příjmení]]=A351,historie[[výška_body_v]:[výška_body_v]]))
+MAX(IF(historie[[Jméno a příjmení]:[Jméno a příjmení]]=A351,historie[[400m_body_v]:[400m_body_v]]))
+MAX(IF(historie[[Jméno a příjmení]:[Jméno a příjmení]]=A351,historie[[překážky_body_v]:[překážky_body_v]]))
+MAX(IF(historie[[Jméno a příjmení]:[Jméno a příjmení]]=A351,historie[[disk_body_v]:[disk_body_v]]))
+MAX(IF(historie[[Jméno a příjmení]:[Jméno a příjmení]]=A351,historie[[tyčka_body_v]:[tyčka_body_v]]))
+MAX(IF(historie[[Jméno a příjmení]:[Jméno a příjmení]]=A351,historie[[oštěp_body_v]:[oštěp_body_v]]))
+MAX(IF(historie[[Jméno a příjmení]:[Jméno a příjmení]]=A351,historie[[1500m_body_v]:[1500m_body_v]]))</f>
        <v>2809</v>
      </c>
    </row>
    <row r="352" spans="1:49" x14ac:dyDescent="0.2">
      <c r="A352" s="56" t="s">
        <v>40</v>
      </c>
      <c r="B352" s="56">
        <v>1979</v>
      </c>
      <c r="C352" s="57">
        <v>13.75</v>
      </c>
      <c r="D352" s="58">
        <v>314</v>
      </c>
      <c r="E352" s="59">
        <v>430</v>
      </c>
      <c r="F352" s="58">
        <v>255</v>
      </c>
      <c r="G352" s="57">
        <v>8.6999999999999993</v>
      </c>
      <c r="H352" s="58">
        <v>408</v>
      </c>
      <c r="I352" s="63">
        <v>150</v>
      </c>
      <c r="J352" s="58">
        <v>389</v>
      </c>
      <c r="K352" s="57">
        <v>71.02</v>
      </c>
      <c r="L352" s="58">
        <v>114</v>
      </c>
      <c r="M352" s="57">
        <v>27.73</v>
      </c>
      <c r="N352" s="58">
        <v>1</v>
      </c>
      <c r="O352" s="57">
        <v>20.03</v>
      </c>
      <c r="P352" s="58">
        <v>273</v>
      </c>
      <c r="Q352" s="63">
        <v>180</v>
      </c>
      <c r="R352" s="58">
        <v>103</v>
      </c>
      <c r="S352" s="57">
        <v>29.11</v>
      </c>
      <c r="T352" s="58">
        <v>287</v>
      </c>
      <c r="U352" s="60"/>
      <c r="V352" s="58">
        <v>0</v>
      </c>
      <c r="W352" s="58">
        <v>2144</v>
      </c>
      <c r="X352" s="83">
        <v>2011</v>
      </c>
      <c r="Y352" s="77">
        <f>IF(historie[[#This Row],[Ročník]]&lt;&gt;0,historie[[#This Row],[Rok]]-historie[[#This Row],[Ročník]],"")</f>
        <v>32</v>
      </c>
      <c r="Z352" s="80">
        <f>IF(AND(historie[[#This Row],[Ročník]]&lt;&gt;"",FLOOR(historie[[#This Row],[Rok]]-historie[[#This Row],[Ročník]],5)&gt;=35),FLOOR(historie[[#This Row],[Rok]]-historie[[#This Row],[Ročník]],5),0)</f>
        <v>0</v>
      </c>
      <c r="AA352" s="61">
        <f>IF(OR(historie[[#This Row],[100m]]&gt;b_1_m-k_1_m*měření,historie[[#This Row],[100m]]=""),0,ROUNDDOWN(a_1_m*(b_1_m-k_1_m*měření-historie[[#This Row],[100m]])^c_1_m,0))</f>
        <v>314</v>
      </c>
      <c r="AB352" s="61">
        <f>IF(OR(historie[[#This Row],[Dálka]]&lt;b_2_m,historie[[#This Row],[Dálka]]=""),0,ROUNDDOWN(a_2_m*(historie[[#This Row],[Dálka]]-b_2_m)^c_2_m,0))</f>
        <v>255</v>
      </c>
      <c r="AC352" s="61">
        <f>IF(OR(historie[[#This Row],[Koule]]&lt;b_3_m,historie[[#This Row],[Koule]]=""),0,ROUNDDOWN(a_3_m*(historie[[#This Row],[Koule]]-b_3_m)^c_3_m,0))</f>
        <v>408</v>
      </c>
      <c r="AD352" s="61">
        <f>IF(OR(historie[[#This Row],[Výška]]&lt;b_4_m,historie[[#This Row],[Výška]]=""),0,ROUNDDOWN(a_4_m*(historie[[#This Row],[Výška]]-b_4_m)^c_4_m,0))</f>
        <v>389</v>
      </c>
      <c r="AE352" s="61">
        <f>IF(OR(historie[[#This Row],[400m]]&gt;b_5_m-k_5_m*měření,historie[[#This Row],[400m]]=""),0,ROUNDDOWN(a_5_m*(b_5_m-k_5_m*měření-historie[[#This Row],[400m]])^c_5_m,0))</f>
        <v>114</v>
      </c>
      <c r="AF352" s="61">
        <f>IF(OR(historie[[#This Row],[Překážky]]&gt;b_6_m-k_6_m*měření,historie[[#This Row],[Překážky]]=""),0,ROUNDDOWN(a_6_m*(b_6_m-k_6_m*měření-historie[[#This Row],[Překážky]])^c_6_m,0))</f>
        <v>1</v>
      </c>
      <c r="AG352" s="61">
        <f>IF(OR(historie[[#This Row],[Disk]]&lt;b_7_m,historie[[#This Row],[Disk]]=""),0,ROUNDDOWN(a_7_m*(historie[[#This Row],[Disk]]-b_7_m)^c_7_m,0))</f>
        <v>273</v>
      </c>
      <c r="AH352" s="61">
        <f>IF(OR(historie[[#This Row],[Tyčka]]&lt;b_8_m,historie[[#This Row],[Tyčka]]=""),0,ROUNDDOWN(a_8_m*(historie[[#This Row],[Tyčka]]-b_8_m)^c_8_m,0))</f>
        <v>103</v>
      </c>
      <c r="AI352" s="61">
        <f>IF(OR(historie[[#This Row],[Oštěp]]&lt;b_9_m,historie[[#This Row],[Oštěp]]=""),0,ROUNDDOWN(a_9_m*(historie[[#This Row],[Oštěp]]-b_9_m)^c_9_m,0))</f>
        <v>287</v>
      </c>
      <c r="AJ352" s="61">
        <f>IF(OR(historie[[#This Row],[1500m]]*24*60*60&gt;b_10_m,historie[[#This Row],[1500m]]=""),0,ROUNDDOWN(a_10_m*(b_10_m-historie[[#This Row],[1500m]]*24*60*60)^c_10_m,0))</f>
        <v>0</v>
      </c>
      <c r="AK35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2144</v>
      </c>
      <c r="AL35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314</v>
      </c>
      <c r="AM352" s="61">
        <f>IF(OR(historie[[#This Row],[Dálka]]&lt;b_2_m,historie[[#This Row],[Dálka]]=""),0,ROUNDDOWN(a_2_m*(ROUND(historie[[#This Row],[Dálka]]*VLOOKUP(historie[[#This Row],[Veteran]],Veteran,3,FALSE),0)-b_2_m)^c_2_m,0))</f>
        <v>255</v>
      </c>
      <c r="AN352" s="61">
        <f>IF(OR(historie[[#This Row],[Koule]]&lt;b_3_m,historie[[#This Row],[Koule]]=""),0,ROUNDDOWN(a_3_m*(FLOOR(historie[[#This Row],[Koule]]*VLOOKUP(historie[[#This Row],[Veteran]],Veteran,4,FALSE),0.01)-b_3_m)^c_3_m,0))</f>
        <v>408</v>
      </c>
      <c r="AO352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35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114</v>
      </c>
      <c r="AQ35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</v>
      </c>
      <c r="AR352" s="61">
        <f>IF(OR(historie[[#This Row],[Disk]]&lt;b_7_m,historie[[#This Row],[Disk]]=""),0,ROUNDDOWN(a_7_m*(FLOOR(historie[[#This Row],[Disk]]*VLOOKUP(historie[[#This Row],[Veteran]],Veteran,8,FALSE),0.01)-b_7_m)^c_7_m,0))</f>
        <v>273</v>
      </c>
      <c r="AS352" s="61">
        <f>IF(OR(historie[[#This Row],[Tyčka]]&lt;b_8_m,historie[[#This Row],[Tyčka]]=""),0,ROUNDDOWN(a_8_m*(ROUND(historie[[#This Row],[Tyčka]]*VLOOKUP(historie[[#This Row],[Veteran]],Veteran,9,FALSE),0)-b_8_m)^c_8_m,0))</f>
        <v>103</v>
      </c>
      <c r="AT352" s="61">
        <f>IF(OR(historie[[#This Row],[Oštěp]]&lt;b_9_m,historie[[#This Row],[Oštěp]]=""),0,ROUNDDOWN(a_9_m*(FLOOR(historie[[#This Row],[Oštěp]]*VLOOKUP(historie[[#This Row],[Veteran]],Veteran,10,FALSE),0.01)-b_9_m)^c_9_m,0))</f>
        <v>287</v>
      </c>
      <c r="AU352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52" s="80">
        <f t="shared" si="5"/>
        <v>2144</v>
      </c>
      <c r="AW352" s="62">
        <f t="array" ref="AW352">MAX(IF(historie[[Jméno a příjmení]:[Jméno a příjmení]]=A352,historie[[100m_body_v]:[100m_body_v]]))
+MAX(IF(historie[[Jméno a příjmení]:[Jméno a příjmení]]=A352,historie[[dálka_body_v]:[dálka_body_v]]))
+MAX(IF(historie[[Jméno a příjmení]:[Jméno a příjmení]]=A352,historie[[koule_body_v]:[koule_body_v]]))
+MAX(IF(historie[[Jméno a příjmení]:[Jméno a příjmení]]=A352,historie[[výška_body_v]:[výška_body_v]]))
+MAX(IF(historie[[Jméno a příjmení]:[Jméno a příjmení]]=A352,historie[[400m_body_v]:[400m_body_v]]))
+MAX(IF(historie[[Jméno a příjmení]:[Jméno a příjmení]]=A352,historie[[překážky_body_v]:[překážky_body_v]]))
+MAX(IF(historie[[Jméno a příjmení]:[Jméno a příjmení]]=A352,historie[[disk_body_v]:[disk_body_v]]))
+MAX(IF(historie[[Jméno a příjmení]:[Jméno a příjmení]]=A352,historie[[tyčka_body_v]:[tyčka_body_v]]))
+MAX(IF(historie[[Jméno a příjmení]:[Jméno a příjmení]]=A352,historie[[oštěp_body_v]:[oštěp_body_v]]))
+MAX(IF(historie[[Jméno a příjmení]:[Jméno a příjmení]]=A352,historie[[1500m_body_v]:[1500m_body_v]]))</f>
        <v>2775</v>
      </c>
    </row>
    <row r="353" spans="1:49" x14ac:dyDescent="0.2">
      <c r="A353" s="56" t="s">
        <v>40</v>
      </c>
      <c r="B353" s="56">
        <v>1979</v>
      </c>
      <c r="C353" s="57">
        <v>13.75</v>
      </c>
      <c r="D353" s="58">
        <v>314</v>
      </c>
      <c r="E353" s="59">
        <v>406</v>
      </c>
      <c r="F353" s="58">
        <v>215</v>
      </c>
      <c r="G353" s="57">
        <v>8.1199999999999992</v>
      </c>
      <c r="H353" s="58">
        <v>373</v>
      </c>
      <c r="I353" s="63">
        <v>160</v>
      </c>
      <c r="J353" s="58">
        <v>464</v>
      </c>
      <c r="K353" s="57">
        <v>71.900000000000006</v>
      </c>
      <c r="L353" s="58">
        <v>98</v>
      </c>
      <c r="M353" s="57">
        <v>21.63</v>
      </c>
      <c r="N353" s="58">
        <v>217</v>
      </c>
      <c r="O353" s="57">
        <v>19.5</v>
      </c>
      <c r="P353" s="58">
        <v>263</v>
      </c>
      <c r="Q353" s="63">
        <v>200</v>
      </c>
      <c r="R353" s="58">
        <v>140</v>
      </c>
      <c r="S353" s="57">
        <v>29.22</v>
      </c>
      <c r="T353" s="58">
        <v>288</v>
      </c>
      <c r="U353" s="60">
        <v>4.4907407407407405E-3</v>
      </c>
      <c r="V353" s="58">
        <v>161</v>
      </c>
      <c r="W353" s="58">
        <v>2533</v>
      </c>
      <c r="X353" s="83">
        <v>2009</v>
      </c>
      <c r="Y353" s="77">
        <f>IF(historie[[#This Row],[Ročník]]&lt;&gt;0,historie[[#This Row],[Rok]]-historie[[#This Row],[Ročník]],"")</f>
        <v>30</v>
      </c>
      <c r="Z353" s="80">
        <f>IF(AND(historie[[#This Row],[Ročník]]&lt;&gt;"",FLOOR(historie[[#This Row],[Rok]]-historie[[#This Row],[Ročník]],5)&gt;=35),FLOOR(historie[[#This Row],[Rok]]-historie[[#This Row],[Ročník]],5),0)</f>
        <v>0</v>
      </c>
      <c r="AA353" s="61">
        <f>IF(OR(historie[[#This Row],[100m]]&gt;b_1_m-k_1_m*měření,historie[[#This Row],[100m]]=""),0,ROUNDDOWN(a_1_m*(b_1_m-k_1_m*měření-historie[[#This Row],[100m]])^c_1_m,0))</f>
        <v>314</v>
      </c>
      <c r="AB353" s="61">
        <f>IF(OR(historie[[#This Row],[Dálka]]&lt;b_2_m,historie[[#This Row],[Dálka]]=""),0,ROUNDDOWN(a_2_m*(historie[[#This Row],[Dálka]]-b_2_m)^c_2_m,0))</f>
        <v>215</v>
      </c>
      <c r="AC353" s="61">
        <f>IF(OR(historie[[#This Row],[Koule]]&lt;b_3_m,historie[[#This Row],[Koule]]=""),0,ROUNDDOWN(a_3_m*(historie[[#This Row],[Koule]]-b_3_m)^c_3_m,0))</f>
        <v>373</v>
      </c>
      <c r="AD353" s="61">
        <f>IF(OR(historie[[#This Row],[Výška]]&lt;b_4_m,historie[[#This Row],[Výška]]=""),0,ROUNDDOWN(a_4_m*(historie[[#This Row],[Výška]]-b_4_m)^c_4_m,0))</f>
        <v>464</v>
      </c>
      <c r="AE353" s="61">
        <f>IF(OR(historie[[#This Row],[400m]]&gt;b_5_m-k_5_m*měření,historie[[#This Row],[400m]]=""),0,ROUNDDOWN(a_5_m*(b_5_m-k_5_m*měření-historie[[#This Row],[400m]])^c_5_m,0))</f>
        <v>98</v>
      </c>
      <c r="AF353" s="61">
        <f>IF(OR(historie[[#This Row],[Překážky]]&gt;b_6_m-k_6_m*měření,historie[[#This Row],[Překážky]]=""),0,ROUNDDOWN(a_6_m*(b_6_m-k_6_m*měření-historie[[#This Row],[Překážky]])^c_6_m,0))</f>
        <v>217</v>
      </c>
      <c r="AG353" s="61">
        <f>IF(OR(historie[[#This Row],[Disk]]&lt;b_7_m,historie[[#This Row],[Disk]]=""),0,ROUNDDOWN(a_7_m*(historie[[#This Row],[Disk]]-b_7_m)^c_7_m,0))</f>
        <v>263</v>
      </c>
      <c r="AH353" s="61">
        <f>IF(OR(historie[[#This Row],[Tyčka]]&lt;b_8_m,historie[[#This Row],[Tyčka]]=""),0,ROUNDDOWN(a_8_m*(historie[[#This Row],[Tyčka]]-b_8_m)^c_8_m,0))</f>
        <v>140</v>
      </c>
      <c r="AI353" s="61">
        <f>IF(OR(historie[[#This Row],[Oštěp]]&lt;b_9_m,historie[[#This Row],[Oštěp]]=""),0,ROUNDDOWN(a_9_m*(historie[[#This Row],[Oštěp]]-b_9_m)^c_9_m,0))</f>
        <v>288</v>
      </c>
      <c r="AJ353" s="61">
        <f>IF(OR(historie[[#This Row],[1500m]]*24*60*60&gt;b_10_m,historie[[#This Row],[1500m]]=""),0,ROUNDDOWN(a_10_m*(b_10_m-historie[[#This Row],[1500m]]*24*60*60)^c_10_m,0))</f>
        <v>161</v>
      </c>
      <c r="AK35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2533</v>
      </c>
      <c r="AL35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314</v>
      </c>
      <c r="AM353" s="61">
        <f>IF(OR(historie[[#This Row],[Dálka]]&lt;b_2_m,historie[[#This Row],[Dálka]]=""),0,ROUNDDOWN(a_2_m*(ROUND(historie[[#This Row],[Dálka]]*VLOOKUP(historie[[#This Row],[Veteran]],Veteran,3,FALSE),0)-b_2_m)^c_2_m,0))</f>
        <v>215</v>
      </c>
      <c r="AN353" s="61">
        <f>IF(OR(historie[[#This Row],[Koule]]&lt;b_3_m,historie[[#This Row],[Koule]]=""),0,ROUNDDOWN(a_3_m*(FLOOR(historie[[#This Row],[Koule]]*VLOOKUP(historie[[#This Row],[Veteran]],Veteran,4,FALSE),0.01)-b_3_m)^c_3_m,0))</f>
        <v>373</v>
      </c>
      <c r="AO353" s="6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35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98</v>
      </c>
      <c r="AQ35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217</v>
      </c>
      <c r="AR353" s="61">
        <f>IF(OR(historie[[#This Row],[Disk]]&lt;b_7_m,historie[[#This Row],[Disk]]=""),0,ROUNDDOWN(a_7_m*(FLOOR(historie[[#This Row],[Disk]]*VLOOKUP(historie[[#This Row],[Veteran]],Veteran,8,FALSE),0.01)-b_7_m)^c_7_m,0))</f>
        <v>263</v>
      </c>
      <c r="AS353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353" s="61">
        <f>IF(OR(historie[[#This Row],[Oštěp]]&lt;b_9_m,historie[[#This Row],[Oštěp]]=""),0,ROUNDDOWN(a_9_m*(FLOOR(historie[[#This Row],[Oštěp]]*VLOOKUP(historie[[#This Row],[Veteran]],Veteran,10,FALSE),0.01)-b_9_m)^c_9_m,0))</f>
        <v>288</v>
      </c>
      <c r="AU353" s="61">
        <f>IF(OR(historie[[#This Row],[1500m]]*24*60*60&gt;b_10_m,historie[[#This Row],[1500m]]=""),0,ROUNDDOWN(a_10_m*(b_10_m-historie[[#This Row],[1500m]]*VLOOKUP(historie[[#This Row],[Veteran]],Veteran,11,FALSE)*24*60*60)^c_10_m,0))</f>
        <v>161</v>
      </c>
      <c r="AV353" s="80">
        <f t="shared" si="5"/>
        <v>2533</v>
      </c>
      <c r="AW353" s="62">
        <f t="array" ref="AW353">MAX(IF(historie[[Jméno a příjmení]:[Jméno a příjmení]]=A353,historie[[100m_body_v]:[100m_body_v]]))
+MAX(IF(historie[[Jméno a příjmení]:[Jméno a příjmení]]=A353,historie[[dálka_body_v]:[dálka_body_v]]))
+MAX(IF(historie[[Jméno a příjmení]:[Jméno a příjmení]]=A353,historie[[koule_body_v]:[koule_body_v]]))
+MAX(IF(historie[[Jméno a příjmení]:[Jméno a příjmení]]=A353,historie[[výška_body_v]:[výška_body_v]]))
+MAX(IF(historie[[Jméno a příjmení]:[Jméno a příjmení]]=A353,historie[[400m_body_v]:[400m_body_v]]))
+MAX(IF(historie[[Jméno a příjmení]:[Jméno a příjmení]]=A353,historie[[překážky_body_v]:[překážky_body_v]]))
+MAX(IF(historie[[Jméno a příjmení]:[Jméno a příjmení]]=A353,historie[[disk_body_v]:[disk_body_v]]))
+MAX(IF(historie[[Jméno a příjmení]:[Jméno a příjmení]]=A353,historie[[tyčka_body_v]:[tyčka_body_v]]))
+MAX(IF(historie[[Jméno a příjmení]:[Jméno a příjmení]]=A353,historie[[oštěp_body_v]:[oštěp_body_v]]))
+MAX(IF(historie[[Jméno a příjmení]:[Jméno a příjmení]]=A353,historie[[1500m_body_v]:[1500m_body_v]]))</f>
        <v>2775</v>
      </c>
    </row>
    <row r="354" spans="1:49" x14ac:dyDescent="0.2">
      <c r="A354" s="56" t="s">
        <v>40</v>
      </c>
      <c r="B354" s="56">
        <v>1979</v>
      </c>
      <c r="C354" s="57">
        <v>13.72</v>
      </c>
      <c r="D354" s="58">
        <v>318</v>
      </c>
      <c r="E354" s="59">
        <v>403</v>
      </c>
      <c r="F354" s="58">
        <v>211</v>
      </c>
      <c r="G354" s="57">
        <v>7.92</v>
      </c>
      <c r="H354" s="58">
        <v>362</v>
      </c>
      <c r="I354" s="63">
        <v>155</v>
      </c>
      <c r="J354" s="58">
        <v>426</v>
      </c>
      <c r="K354" s="57">
        <v>66.86</v>
      </c>
      <c r="L354" s="58">
        <v>206</v>
      </c>
      <c r="M354" s="57">
        <v>22.6</v>
      </c>
      <c r="N354" s="58">
        <v>160</v>
      </c>
      <c r="O354" s="57">
        <v>16.2</v>
      </c>
      <c r="P354" s="58">
        <v>202</v>
      </c>
      <c r="Q354" s="63">
        <v>120</v>
      </c>
      <c r="R354" s="58">
        <v>15</v>
      </c>
      <c r="S354" s="57">
        <v>27.25</v>
      </c>
      <c r="T354" s="58">
        <v>261</v>
      </c>
      <c r="U354" s="60">
        <v>4.340277777777778E-3</v>
      </c>
      <c r="V354" s="58">
        <v>205</v>
      </c>
      <c r="W354" s="58">
        <v>2366</v>
      </c>
      <c r="X354" s="83">
        <v>2006</v>
      </c>
      <c r="Y354" s="77">
        <f>IF(historie[[#This Row],[Ročník]]&lt;&gt;0,historie[[#This Row],[Rok]]-historie[[#This Row],[Ročník]],"")</f>
        <v>27</v>
      </c>
      <c r="Z354" s="80">
        <f>IF(AND(historie[[#This Row],[Ročník]]&lt;&gt;"",FLOOR(historie[[#This Row],[Rok]]-historie[[#This Row],[Ročník]],5)&gt;=35),FLOOR(historie[[#This Row],[Rok]]-historie[[#This Row],[Ročník]],5),0)</f>
        <v>0</v>
      </c>
      <c r="AA354" s="61">
        <f>IF(OR(historie[[#This Row],[100m]]&gt;b_1_m-k_1_m*měření,historie[[#This Row],[100m]]=""),0,ROUNDDOWN(a_1_m*(b_1_m-k_1_m*měření-historie[[#This Row],[100m]])^c_1_m,0))</f>
        <v>318</v>
      </c>
      <c r="AB354" s="61">
        <f>IF(OR(historie[[#This Row],[Dálka]]&lt;b_2_m,historie[[#This Row],[Dálka]]=""),0,ROUNDDOWN(a_2_m*(historie[[#This Row],[Dálka]]-b_2_m)^c_2_m,0))</f>
        <v>211</v>
      </c>
      <c r="AC354" s="61">
        <f>IF(OR(historie[[#This Row],[Koule]]&lt;b_3_m,historie[[#This Row],[Koule]]=""),0,ROUNDDOWN(a_3_m*(historie[[#This Row],[Koule]]-b_3_m)^c_3_m,0))</f>
        <v>362</v>
      </c>
      <c r="AD354" s="61">
        <f>IF(OR(historie[[#This Row],[Výška]]&lt;b_4_m,historie[[#This Row],[Výška]]=""),0,ROUNDDOWN(a_4_m*(historie[[#This Row],[Výška]]-b_4_m)^c_4_m,0))</f>
        <v>426</v>
      </c>
      <c r="AE354" s="61">
        <f>IF(OR(historie[[#This Row],[400m]]&gt;b_5_m-k_5_m*měření,historie[[#This Row],[400m]]=""),0,ROUNDDOWN(a_5_m*(b_5_m-k_5_m*měření-historie[[#This Row],[400m]])^c_5_m,0))</f>
        <v>206</v>
      </c>
      <c r="AF354" s="61">
        <f>IF(OR(historie[[#This Row],[Překážky]]&gt;b_6_m-k_6_m*měření,historie[[#This Row],[Překážky]]=""),0,ROUNDDOWN(a_6_m*(b_6_m-k_6_m*měření-historie[[#This Row],[Překážky]])^c_6_m,0))</f>
        <v>160</v>
      </c>
      <c r="AG354" s="61">
        <f>IF(OR(historie[[#This Row],[Disk]]&lt;b_7_m,historie[[#This Row],[Disk]]=""),0,ROUNDDOWN(a_7_m*(historie[[#This Row],[Disk]]-b_7_m)^c_7_m,0))</f>
        <v>202</v>
      </c>
      <c r="AH354" s="61">
        <f>IF(OR(historie[[#This Row],[Tyčka]]&lt;b_8_m,historie[[#This Row],[Tyčka]]=""),0,ROUNDDOWN(a_8_m*(historie[[#This Row],[Tyčka]]-b_8_m)^c_8_m,0))</f>
        <v>15</v>
      </c>
      <c r="AI354" s="61">
        <f>IF(OR(historie[[#This Row],[Oštěp]]&lt;b_9_m,historie[[#This Row],[Oštěp]]=""),0,ROUNDDOWN(a_9_m*(historie[[#This Row],[Oštěp]]-b_9_m)^c_9_m,0))</f>
        <v>261</v>
      </c>
      <c r="AJ354" s="61">
        <f>IF(OR(historie[[#This Row],[1500m]]*24*60*60&gt;b_10_m,historie[[#This Row],[1500m]]=""),0,ROUNDDOWN(a_10_m*(b_10_m-historie[[#This Row],[1500m]]*24*60*60)^c_10_m,0))</f>
        <v>206</v>
      </c>
      <c r="AK35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2367</v>
      </c>
      <c r="AL354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318</v>
      </c>
      <c r="AM354" s="61">
        <f>IF(OR(historie[[#This Row],[Dálka]]&lt;b_2_m,historie[[#This Row],[Dálka]]=""),0,ROUNDDOWN(a_2_m*(ROUND(historie[[#This Row],[Dálka]]*VLOOKUP(historie[[#This Row],[Veteran]],Veteran,3,FALSE),0)-b_2_m)^c_2_m,0))</f>
        <v>211</v>
      </c>
      <c r="AN354" s="61">
        <f>IF(OR(historie[[#This Row],[Koule]]&lt;b_3_m,historie[[#This Row],[Koule]]=""),0,ROUNDDOWN(a_3_m*(FLOOR(historie[[#This Row],[Koule]]*VLOOKUP(historie[[#This Row],[Veteran]],Veteran,4,FALSE),0.01)-b_3_m)^c_3_m,0))</f>
        <v>362</v>
      </c>
      <c r="AO354" s="61">
        <f>IF(OR(historie[[#This Row],[Výška]]&lt;b_4_m,historie[[#This Row],[Výška]]=""),0,ROUNDDOWN(a_4_m*(ROUND(historie[[#This Row],[Výška]]*VLOOKUP(historie[[#This Row],[Veteran]],Veteran,5,FALSE),0)-b_4_m)^c_4_m,0))</f>
        <v>426</v>
      </c>
      <c r="AP354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206</v>
      </c>
      <c r="AQ354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160</v>
      </c>
      <c r="AR354" s="61">
        <f>IF(OR(historie[[#This Row],[Disk]]&lt;b_7_m,historie[[#This Row],[Disk]]=""),0,ROUNDDOWN(a_7_m*(FLOOR(historie[[#This Row],[Disk]]*VLOOKUP(historie[[#This Row],[Veteran]],Veteran,8,FALSE),0.01)-b_7_m)^c_7_m,0))</f>
        <v>202</v>
      </c>
      <c r="AS354" s="61">
        <f>IF(OR(historie[[#This Row],[Tyčka]]&lt;b_8_m,historie[[#This Row],[Tyčka]]=""),0,ROUNDDOWN(a_8_m*(ROUND(historie[[#This Row],[Tyčka]]*VLOOKUP(historie[[#This Row],[Veteran]],Veteran,9,FALSE),0)-b_8_m)^c_8_m,0))</f>
        <v>15</v>
      </c>
      <c r="AT354" s="61">
        <f>IF(OR(historie[[#This Row],[Oštěp]]&lt;b_9_m,historie[[#This Row],[Oštěp]]=""),0,ROUNDDOWN(a_9_m*(FLOOR(historie[[#This Row],[Oštěp]]*VLOOKUP(historie[[#This Row],[Veteran]],Veteran,10,FALSE),0.01)-b_9_m)^c_9_m,0))</f>
        <v>261</v>
      </c>
      <c r="AU354" s="61">
        <f>IF(OR(historie[[#This Row],[1500m]]*24*60*60&gt;b_10_m,historie[[#This Row],[1500m]]=""),0,ROUNDDOWN(a_10_m*(b_10_m-historie[[#This Row],[1500m]]*VLOOKUP(historie[[#This Row],[Veteran]],Veteran,11,FALSE)*24*60*60)^c_10_m,0))</f>
        <v>206</v>
      </c>
      <c r="AV354" s="80">
        <f t="shared" si="5"/>
        <v>2367</v>
      </c>
      <c r="AW354" s="62">
        <f t="array" ref="AW354">MAX(IF(historie[[Jméno a příjmení]:[Jméno a příjmení]]=A354,historie[[100m_body_v]:[100m_body_v]]))
+MAX(IF(historie[[Jméno a příjmení]:[Jméno a příjmení]]=A354,historie[[dálka_body_v]:[dálka_body_v]]))
+MAX(IF(historie[[Jméno a příjmení]:[Jméno a příjmení]]=A354,historie[[koule_body_v]:[koule_body_v]]))
+MAX(IF(historie[[Jméno a příjmení]:[Jméno a příjmení]]=A354,historie[[výška_body_v]:[výška_body_v]]))
+MAX(IF(historie[[Jméno a příjmení]:[Jméno a příjmení]]=A354,historie[[400m_body_v]:[400m_body_v]]))
+MAX(IF(historie[[Jméno a příjmení]:[Jméno a příjmení]]=A354,historie[[překážky_body_v]:[překážky_body_v]]))
+MAX(IF(historie[[Jméno a příjmení]:[Jméno a příjmení]]=A354,historie[[disk_body_v]:[disk_body_v]]))
+MAX(IF(historie[[Jméno a příjmení]:[Jméno a příjmení]]=A354,historie[[tyčka_body_v]:[tyčka_body_v]]))
+MAX(IF(historie[[Jméno a příjmení]:[Jméno a příjmení]]=A354,historie[[oštěp_body_v]:[oštěp_body_v]]))
+MAX(IF(historie[[Jméno a příjmení]:[Jméno a příjmení]]=A354,historie[[1500m_body_v]:[1500m_body_v]]))</f>
        <v>2775</v>
      </c>
    </row>
    <row r="355" spans="1:49" x14ac:dyDescent="0.2">
      <c r="A355" s="56" t="s">
        <v>158</v>
      </c>
      <c r="B355" s="56">
        <v>1978</v>
      </c>
      <c r="C355" s="57">
        <v>14.72</v>
      </c>
      <c r="D355" s="58">
        <v>190</v>
      </c>
      <c r="E355" s="59">
        <v>424</v>
      </c>
      <c r="F355" s="58">
        <v>245</v>
      </c>
      <c r="G355" s="57">
        <v>8.32</v>
      </c>
      <c r="H355" s="58">
        <v>385</v>
      </c>
      <c r="I355" s="59">
        <v>140</v>
      </c>
      <c r="J355" s="58">
        <v>317</v>
      </c>
      <c r="K355" s="57">
        <v>85.62</v>
      </c>
      <c r="L355" s="58">
        <v>0</v>
      </c>
      <c r="M355" s="57"/>
      <c r="N355" s="58">
        <v>0</v>
      </c>
      <c r="O355" s="57">
        <v>13.28</v>
      </c>
      <c r="P355" s="58">
        <v>149</v>
      </c>
      <c r="Q355" s="59">
        <v>120</v>
      </c>
      <c r="R355" s="58">
        <v>15</v>
      </c>
      <c r="S355" s="57">
        <v>13.47</v>
      </c>
      <c r="T355" s="58">
        <v>76</v>
      </c>
      <c r="U355" s="60"/>
      <c r="V355" s="58">
        <v>0</v>
      </c>
      <c r="W355" s="58">
        <v>1377</v>
      </c>
      <c r="X355" s="83">
        <v>2013</v>
      </c>
      <c r="Y355" s="77">
        <f>IF(historie[[#This Row],[Ročník]]&lt;&gt;0,historie[[#This Row],[Rok]]-historie[[#This Row],[Ročník]],"")</f>
        <v>35</v>
      </c>
      <c r="Z355" s="80">
        <f>IF(AND(historie[[#This Row],[Ročník]]&lt;&gt;"",FLOOR(historie[[#This Row],[Rok]]-historie[[#This Row],[Ročník]],5)&gt;=35),FLOOR(historie[[#This Row],[Rok]]-historie[[#This Row],[Ročník]],5),0)</f>
        <v>35</v>
      </c>
      <c r="AA355" s="61">
        <f>IF(OR(historie[[#This Row],[100m]]&gt;b_1_m-k_1_m*měření,historie[[#This Row],[100m]]=""),0,ROUNDDOWN(a_1_m*(b_1_m-k_1_m*měření-historie[[#This Row],[100m]])^c_1_m,0))</f>
        <v>190</v>
      </c>
      <c r="AB355" s="61">
        <f>IF(OR(historie[[#This Row],[Dálka]]&lt;b_2_m,historie[[#This Row],[Dálka]]=""),0,ROUNDDOWN(a_2_m*(historie[[#This Row],[Dálka]]-b_2_m)^c_2_m,0))</f>
        <v>245</v>
      </c>
      <c r="AC355" s="61">
        <f>IF(OR(historie[[#This Row],[Koule]]&lt;b_3_m,historie[[#This Row],[Koule]]=""),0,ROUNDDOWN(a_3_m*(historie[[#This Row],[Koule]]-b_3_m)^c_3_m,0))</f>
        <v>385</v>
      </c>
      <c r="AD355" s="61">
        <f>IF(OR(historie[[#This Row],[Výška]]&lt;b_4_m,historie[[#This Row],[Výška]]=""),0,ROUNDDOWN(a_4_m*(historie[[#This Row],[Výška]]-b_4_m)^c_4_m,0))</f>
        <v>317</v>
      </c>
      <c r="AE355" s="61">
        <f>IF(OR(historie[[#This Row],[400m]]&gt;b_5_m-k_5_m*měření,historie[[#This Row],[400m]]=""),0,ROUNDDOWN(a_5_m*(b_5_m-k_5_m*měření-historie[[#This Row],[400m]])^c_5_m,0))</f>
        <v>0</v>
      </c>
      <c r="AF355" s="61">
        <f>IF(OR(historie[[#This Row],[Překážky]]&gt;b_6_m-k_6_m*měření,historie[[#This Row],[Překážky]]=""),0,ROUNDDOWN(a_6_m*(b_6_m-k_6_m*měření-historie[[#This Row],[Překážky]])^c_6_m,0))</f>
        <v>0</v>
      </c>
      <c r="AG355" s="61">
        <f>IF(OR(historie[[#This Row],[Disk]]&lt;b_7_m,historie[[#This Row],[Disk]]=""),0,ROUNDDOWN(a_7_m*(historie[[#This Row],[Disk]]-b_7_m)^c_7_m,0))</f>
        <v>149</v>
      </c>
      <c r="AH355" s="61">
        <f>IF(OR(historie[[#This Row],[Tyčka]]&lt;b_8_m,historie[[#This Row],[Tyčka]]=""),0,ROUNDDOWN(a_8_m*(historie[[#This Row],[Tyčka]]-b_8_m)^c_8_m,0))</f>
        <v>15</v>
      </c>
      <c r="AI355" s="61">
        <f>IF(OR(historie[[#This Row],[Oštěp]]&lt;b_9_m,historie[[#This Row],[Oštěp]]=""),0,ROUNDDOWN(a_9_m*(historie[[#This Row],[Oštěp]]-b_9_m)^c_9_m,0))</f>
        <v>76</v>
      </c>
      <c r="AJ355" s="61">
        <f>IF(OR(historie[[#This Row],[1500m]]*24*60*60&gt;b_10_m,historie[[#This Row],[1500m]]=""),0,ROUNDDOWN(a_10_m*(b_10_m-historie[[#This Row],[1500m]]*24*60*60)^c_10_m,0))</f>
        <v>0</v>
      </c>
      <c r="AK35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1377</v>
      </c>
      <c r="AL35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212</v>
      </c>
      <c r="AM355" s="61">
        <f>IF(OR(historie[[#This Row],[Dálka]]&lt;b_2_m,historie[[#This Row],[Dálka]]=""),0,ROUNDDOWN(a_2_m*(ROUND(historie[[#This Row],[Dálka]]*VLOOKUP(historie[[#This Row],[Veteran]],Veteran,3,FALSE),0)-b_2_m)^c_2_m,0))</f>
        <v>267</v>
      </c>
      <c r="AN355" s="61">
        <f>IF(OR(historie[[#This Row],[Koule]]&lt;b_3_m,historie[[#This Row],[Koule]]=""),0,ROUNDDOWN(a_3_m*(FLOOR(historie[[#This Row],[Koule]]*VLOOKUP(historie[[#This Row],[Veteran]],Veteran,4,FALSE),0.01)-b_3_m)^c_3_m,0))</f>
        <v>403</v>
      </c>
      <c r="AO355" s="61">
        <f>IF(OR(historie[[#This Row],[Výška]]&lt;b_4_m,historie[[#This Row],[Výška]]=""),0,ROUNDDOWN(a_4_m*(ROUND(historie[[#This Row],[Výška]]*VLOOKUP(historie[[#This Row],[Veteran]],Veteran,5,FALSE),0)-b_4_m)^c_4_m,0))</f>
        <v>345</v>
      </c>
      <c r="AP35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5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55" s="61">
        <f>IF(OR(historie[[#This Row],[Disk]]&lt;b_7_m,historie[[#This Row],[Disk]]=""),0,ROUNDDOWN(a_7_m*(FLOOR(historie[[#This Row],[Disk]]*VLOOKUP(historie[[#This Row],[Veteran]],Veteran,8,FALSE),0.01)-b_7_m)^c_7_m,0))</f>
        <v>152</v>
      </c>
      <c r="AS355" s="61">
        <f>IF(OR(historie[[#This Row],[Tyčka]]&lt;b_8_m,historie[[#This Row],[Tyčka]]=""),0,ROUNDDOWN(a_8_m*(ROUND(historie[[#This Row],[Tyčka]]*VLOOKUP(historie[[#This Row],[Veteran]],Veteran,9,FALSE),0)-b_8_m)^c_8_m,0))</f>
        <v>18</v>
      </c>
      <c r="AT355" s="61">
        <f>IF(OR(historie[[#This Row],[Oštěp]]&lt;b_9_m,historie[[#This Row],[Oštěp]]=""),0,ROUNDDOWN(a_9_m*(FLOOR(historie[[#This Row],[Oštěp]]*VLOOKUP(historie[[#This Row],[Veteran]],Veteran,10,FALSE),0.01)-b_9_m)^c_9_m,0))</f>
        <v>78</v>
      </c>
      <c r="AU355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55" s="80">
        <f t="shared" si="5"/>
        <v>1475</v>
      </c>
      <c r="AW355" s="62">
        <f t="array" ref="AW355">MAX(IF(historie[[Jméno a příjmení]:[Jméno a příjmení]]=A355,historie[[100m_body_v]:[100m_body_v]]))
+MAX(IF(historie[[Jméno a příjmení]:[Jméno a příjmení]]=A355,historie[[dálka_body_v]:[dálka_body_v]]))
+MAX(IF(historie[[Jméno a příjmení]:[Jméno a příjmení]]=A355,historie[[koule_body_v]:[koule_body_v]]))
+MAX(IF(historie[[Jméno a příjmení]:[Jméno a příjmení]]=A355,historie[[výška_body_v]:[výška_body_v]]))
+MAX(IF(historie[[Jméno a příjmení]:[Jméno a příjmení]]=A355,historie[[400m_body_v]:[400m_body_v]]))
+MAX(IF(historie[[Jméno a příjmení]:[Jméno a příjmení]]=A355,historie[[překážky_body_v]:[překážky_body_v]]))
+MAX(IF(historie[[Jméno a příjmení]:[Jméno a příjmení]]=A355,historie[[disk_body_v]:[disk_body_v]]))
+MAX(IF(historie[[Jméno a příjmení]:[Jméno a příjmení]]=A355,historie[[tyčka_body_v]:[tyčka_body_v]]))
+MAX(IF(historie[[Jméno a příjmení]:[Jméno a příjmení]]=A355,historie[[oštěp_body_v]:[oštěp_body_v]]))
+MAX(IF(historie[[Jméno a příjmení]:[Jméno a příjmení]]=A355,historie[[1500m_body_v]:[1500m_body_v]]))</f>
        <v>1475</v>
      </c>
    </row>
    <row r="356" spans="1:49" x14ac:dyDescent="0.2">
      <c r="A356" s="122" t="s">
        <v>223</v>
      </c>
      <c r="B356" s="122">
        <v>1986</v>
      </c>
      <c r="C356" s="118">
        <v>13.8</v>
      </c>
      <c r="D356" s="119">
        <v>332</v>
      </c>
      <c r="E356" s="115">
        <v>468</v>
      </c>
      <c r="F356" s="119">
        <v>350</v>
      </c>
      <c r="G356" s="118">
        <v>8.2200000000000006</v>
      </c>
      <c r="H356" s="119">
        <v>397</v>
      </c>
      <c r="I356" s="115">
        <v>130</v>
      </c>
      <c r="J356" s="119">
        <v>270</v>
      </c>
      <c r="K356" s="118">
        <v>66.64</v>
      </c>
      <c r="L356" s="119">
        <v>273</v>
      </c>
      <c r="M356" s="118">
        <v>21.88</v>
      </c>
      <c r="N356" s="119">
        <v>214</v>
      </c>
      <c r="O356" s="118">
        <v>24.04</v>
      </c>
      <c r="P356" s="119">
        <v>355</v>
      </c>
      <c r="Q356" s="115">
        <v>200</v>
      </c>
      <c r="R356" s="119">
        <v>145</v>
      </c>
      <c r="S356" s="118">
        <v>31.63</v>
      </c>
      <c r="T356" s="119">
        <v>328</v>
      </c>
      <c r="U356" s="120">
        <v>4.2097222222222223E-3</v>
      </c>
      <c r="V356" s="119">
        <v>262</v>
      </c>
      <c r="W356" s="119">
        <v>2926</v>
      </c>
      <c r="X356" s="83">
        <v>2021</v>
      </c>
      <c r="Y356" s="80">
        <f>IF(historie[[#This Row],[Ročník]]&lt;&gt;0,historie[[#This Row],[Rok]]-historie[[#This Row],[Ročník]],"")</f>
        <v>35</v>
      </c>
      <c r="Z356" s="80">
        <f>IF(AND(historie[[#This Row],[Ročník]]&lt;&gt;"",FLOOR(historie[[#This Row],[Rok]]-historie[[#This Row],[Ročník]],5)&gt;=35),FLOOR(historie[[#This Row],[Rok]]-historie[[#This Row],[Ročník]],5),0)</f>
        <v>35</v>
      </c>
      <c r="AA356" s="121">
        <f>IF(OR(historie[[#This Row],[100m]]&gt;b_1_m-k_1_m*měření,historie[[#This Row],[100m]]=""),0,ROUNDDOWN(a_1_m*(b_1_m-k_1_m*měření-historie[[#This Row],[100m]])^c_1_m,0))</f>
        <v>307</v>
      </c>
      <c r="AB356" s="121">
        <f>IF(OR(historie[[#This Row],[Dálka]]&lt;b_2_m,historie[[#This Row],[Dálka]]=""),0,ROUNDDOWN(a_2_m*(historie[[#This Row],[Dálka]]-b_2_m)^c_2_m,0))</f>
        <v>323</v>
      </c>
      <c r="AC356" s="121">
        <f>IF(OR(historie[[#This Row],[Koule]]&lt;b_3_m,historie[[#This Row],[Koule]]=""),0,ROUNDDOWN(a_3_m*(historie[[#This Row],[Koule]]-b_3_m)^c_3_m,0))</f>
        <v>379</v>
      </c>
      <c r="AD356" s="121">
        <f>IF(OR(historie[[#This Row],[Výška]]&lt;b_4_m,historie[[#This Row],[Výška]]=""),0,ROUNDDOWN(a_4_m*(historie[[#This Row],[Výška]]-b_4_m)^c_4_m,0))</f>
        <v>250</v>
      </c>
      <c r="AE356" s="121">
        <f>IF(OR(historie[[#This Row],[400m]]&gt;b_5_m-k_5_m*měření,historie[[#This Row],[400m]]=""),0,ROUNDDOWN(a_5_m*(b_5_m-k_5_m*měření-historie[[#This Row],[400m]])^c_5_m,0))</f>
        <v>212</v>
      </c>
      <c r="AF356" s="121">
        <f>IF(OR(historie[[#This Row],[Překážky]]&gt;b_6_m-k_6_m*měření,historie[[#This Row],[Překážky]]=""),0,ROUNDDOWN(a_6_m*(b_6_m-k_6_m*měření-historie[[#This Row],[Překážky]])^c_6_m,0))</f>
        <v>201</v>
      </c>
      <c r="AG356" s="121">
        <f>IF(OR(historie[[#This Row],[Disk]]&lt;b_7_m,historie[[#This Row],[Disk]]=""),0,ROUNDDOWN(a_7_m*(historie[[#This Row],[Disk]]-b_7_m)^c_7_m,0))</f>
        <v>349</v>
      </c>
      <c r="AH356" s="121">
        <f>IF(OR(historie[[#This Row],[Tyčka]]&lt;b_8_m,historie[[#This Row],[Tyčka]]=""),0,ROUNDDOWN(a_8_m*(historie[[#This Row],[Tyčka]]-b_8_m)^c_8_m,0))</f>
        <v>140</v>
      </c>
      <c r="AI356" s="121">
        <f>IF(OR(historie[[#This Row],[Oštěp]]&lt;b_9_m,historie[[#This Row],[Oštěp]]=""),0,ROUNDDOWN(a_9_m*(historie[[#This Row],[Oštěp]]-b_9_m)^c_9_m,0))</f>
        <v>322</v>
      </c>
      <c r="AJ356" s="121">
        <f>IF(OR(historie[[#This Row],[1500m]]*24*60*60&gt;b_10_m,historie[[#This Row],[1500m]]=""),0,ROUNDDOWN(a_10_m*(b_10_m-historie[[#This Row],[1500m]]*24*60*60)^c_10_m,0))</f>
        <v>249</v>
      </c>
      <c r="AK35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2732</v>
      </c>
      <c r="AL356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332</v>
      </c>
      <c r="AM356" s="121">
        <f>IF(OR(historie[[#This Row],[Dálka]]&lt;b_2_m,historie[[#This Row],[Dálka]]=""),0,ROUNDDOWN(a_2_m*(ROUND(historie[[#This Row],[Dálka]]*VLOOKUP(historie[[#This Row],[Veteran]],Veteran,3,FALSE),0)-b_2_m)^c_2_m,0))</f>
        <v>350</v>
      </c>
      <c r="AN356" s="121">
        <f>IF(OR(historie[[#This Row],[Koule]]&lt;b_3_m,historie[[#This Row],[Koule]]=""),0,ROUNDDOWN(a_3_m*(FLOOR(historie[[#This Row],[Koule]]*VLOOKUP(historie[[#This Row],[Veteran]],Veteran,4,FALSE),0.01)-b_3_m)^c_3_m,0))</f>
        <v>397</v>
      </c>
      <c r="AO356" s="121">
        <f>IF(OR(historie[[#This Row],[Výška]]&lt;b_4_m,historie[[#This Row],[Výška]]=""),0,ROUNDDOWN(a_4_m*(ROUND(historie[[#This Row],[Výška]]*VLOOKUP(historie[[#This Row],[Veteran]],Veteran,5,FALSE),0)-b_4_m)^c_4_m,0))</f>
        <v>270</v>
      </c>
      <c r="AP356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273</v>
      </c>
      <c r="AQ356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216</v>
      </c>
      <c r="AR356" s="121">
        <f>IF(OR(historie[[#This Row],[Disk]]&lt;b_7_m,historie[[#This Row],[Disk]]=""),0,ROUNDDOWN(a_7_m*(FLOOR(historie[[#This Row],[Disk]]*VLOOKUP(historie[[#This Row],[Veteran]],Veteran,8,FALSE),0.01)-b_7_m)^c_7_m,0))</f>
        <v>355</v>
      </c>
      <c r="AS356" s="121">
        <f>IF(OR(historie[[#This Row],[Tyčka]]&lt;b_8_m,historie[[#This Row],[Tyčka]]=""),0,ROUNDDOWN(a_8_m*(ROUND(historie[[#This Row],[Tyčka]]*VLOOKUP(historie[[#This Row],[Veteran]],Veteran,9,FALSE),0)-b_8_m)^c_8_m,0))</f>
        <v>145</v>
      </c>
      <c r="AT356" s="121">
        <f>IF(OR(historie[[#This Row],[Oštěp]]&lt;b_9_m,historie[[#This Row],[Oštěp]]=""),0,ROUNDDOWN(a_9_m*(FLOOR(historie[[#This Row],[Oštěp]]*VLOOKUP(historie[[#This Row],[Veteran]],Veteran,10,FALSE),0.01)-b_9_m)^c_9_m,0))</f>
        <v>328</v>
      </c>
      <c r="AU356" s="121">
        <f>IF(OR(historie[[#This Row],[1500m]]*24*60*60&gt;b_10_m,historie[[#This Row],[1500m]]=""),0,ROUNDDOWN(a_10_m*(b_10_m-historie[[#This Row],[1500m]]*VLOOKUP(historie[[#This Row],[Veteran]],Veteran,11,FALSE)*24*60*60)^c_10_m,0))</f>
        <v>262</v>
      </c>
      <c r="AV356" s="80">
        <f t="shared" si="5"/>
        <v>2928</v>
      </c>
      <c r="AW356" s="121" cm="1">
        <f t="array" ref="AW356">MAX(IF(historie[[Jméno a příjmení]:[Jméno a příjmení]]=A356,historie[[100m_body_v]:[100m_body_v]]))
+MAX(IF(historie[[Jméno a příjmení]:[Jméno a příjmení]]=A356,historie[[dálka_body_v]:[dálka_body_v]]))
+MAX(IF(historie[[Jméno a příjmení]:[Jméno a příjmení]]=A356,historie[[koule_body_v]:[koule_body_v]]))
+MAX(IF(historie[[Jméno a příjmení]:[Jméno a příjmení]]=A356,historie[[výška_body_v]:[výška_body_v]]))
+MAX(IF(historie[[Jméno a příjmení]:[Jméno a příjmení]]=A356,historie[[400m_body_v]:[400m_body_v]]))
+MAX(IF(historie[[Jméno a příjmení]:[Jméno a příjmení]]=A356,historie[[překážky_body_v]:[překážky_body_v]]))
+MAX(IF(historie[[Jméno a příjmení]:[Jméno a příjmení]]=A356,historie[[disk_body_v]:[disk_body_v]]))
+MAX(IF(historie[[Jméno a příjmení]:[Jméno a příjmení]]=A356,historie[[tyčka_body_v]:[tyčka_body_v]]))
+MAX(IF(historie[[Jméno a příjmení]:[Jméno a příjmení]]=A356,historie[[oštěp_body_v]:[oštěp_body_v]]))
+MAX(IF(historie[[Jméno a příjmení]:[Jméno a příjmení]]=A356,historie[[1500m_body_v]:[1500m_body_v]]))</f>
        <v>2928</v>
      </c>
    </row>
    <row r="357" spans="1:49" x14ac:dyDescent="0.2">
      <c r="A357" s="122" t="s">
        <v>211</v>
      </c>
      <c r="B357" s="122">
        <v>1989</v>
      </c>
      <c r="C357" s="118">
        <v>12.78</v>
      </c>
      <c r="D357" s="119">
        <v>464</v>
      </c>
      <c r="E357" s="115">
        <v>513</v>
      </c>
      <c r="F357" s="119">
        <v>407</v>
      </c>
      <c r="G357" s="118">
        <v>9.01</v>
      </c>
      <c r="H357" s="119">
        <v>426</v>
      </c>
      <c r="I357" s="115">
        <v>150</v>
      </c>
      <c r="J357" s="119">
        <v>389</v>
      </c>
      <c r="K357" s="118">
        <v>62.8</v>
      </c>
      <c r="L357" s="119">
        <v>319</v>
      </c>
      <c r="M357" s="118">
        <v>22.28</v>
      </c>
      <c r="N357" s="119">
        <v>178</v>
      </c>
      <c r="O357" s="118">
        <v>22.42</v>
      </c>
      <c r="P357" s="119">
        <v>318</v>
      </c>
      <c r="Q357" s="115">
        <v>220</v>
      </c>
      <c r="R357" s="119">
        <v>179</v>
      </c>
      <c r="S357" s="118">
        <v>32.75</v>
      </c>
      <c r="T357" s="119">
        <v>338</v>
      </c>
      <c r="U357" s="120">
        <v>4.1636574074074076E-3</v>
      </c>
      <c r="V357" s="119">
        <v>265</v>
      </c>
      <c r="W357" s="119">
        <v>3283</v>
      </c>
      <c r="X357" s="83">
        <v>2019</v>
      </c>
      <c r="Y357" s="80">
        <f>IF(historie[[#This Row],[Ročník]]&lt;&gt;0,historie[[#This Row],[Rok]]-historie[[#This Row],[Ročník]],"")</f>
        <v>30</v>
      </c>
      <c r="Z357" s="80">
        <f>IF(AND(historie[[#This Row],[Ročník]]&lt;&gt;"",FLOOR(historie[[#This Row],[Rok]]-historie[[#This Row],[Ročník]],5)&gt;=35),FLOOR(historie[[#This Row],[Rok]]-historie[[#This Row],[Ročník]],5),0)</f>
        <v>0</v>
      </c>
      <c r="AA357" s="121">
        <f>IF(OR(historie[[#This Row],[100m]]&gt;b_1_m-k_1_m*měření,historie[[#This Row],[100m]]=""),0,ROUNDDOWN(a_1_m*(b_1_m-k_1_m*měření-historie[[#This Row],[100m]])^c_1_m,0))</f>
        <v>464</v>
      </c>
      <c r="AB357" s="121">
        <f>IF(OR(historie[[#This Row],[Dálka]]&lt;b_2_m,historie[[#This Row],[Dálka]]=""),0,ROUNDDOWN(a_2_m*(historie[[#This Row],[Dálka]]-b_2_m)^c_2_m,0))</f>
        <v>407</v>
      </c>
      <c r="AC357" s="121">
        <f>IF(OR(historie[[#This Row],[Koule]]&lt;b_3_m,historie[[#This Row],[Koule]]=""),0,ROUNDDOWN(a_3_m*(historie[[#This Row],[Koule]]-b_3_m)^c_3_m,0))</f>
        <v>426</v>
      </c>
      <c r="AD357" s="121">
        <f>IF(OR(historie[[#This Row],[Výška]]&lt;b_4_m,historie[[#This Row],[Výška]]=""),0,ROUNDDOWN(a_4_m*(historie[[#This Row],[Výška]]-b_4_m)^c_4_m,0))</f>
        <v>389</v>
      </c>
      <c r="AE357" s="121">
        <f>IF(OR(historie[[#This Row],[400m]]&gt;b_5_m-k_5_m*měření,historie[[#This Row],[400m]]=""),0,ROUNDDOWN(a_5_m*(b_5_m-k_5_m*měření-historie[[#This Row],[400m]])^c_5_m,0))</f>
        <v>319</v>
      </c>
      <c r="AF357" s="121">
        <f>IF(OR(historie[[#This Row],[Překážky]]&gt;b_6_m-k_6_m*měření,historie[[#This Row],[Překážky]]=""),0,ROUNDDOWN(a_6_m*(b_6_m-k_6_m*měření-historie[[#This Row],[Překážky]])^c_6_m,0))</f>
        <v>178</v>
      </c>
      <c r="AG357" s="121">
        <f>IF(OR(historie[[#This Row],[Disk]]&lt;b_7_m,historie[[#This Row],[Disk]]=""),0,ROUNDDOWN(a_7_m*(historie[[#This Row],[Disk]]-b_7_m)^c_7_m,0))</f>
        <v>318</v>
      </c>
      <c r="AH357" s="121">
        <f>IF(OR(historie[[#This Row],[Tyčka]]&lt;b_8_m,historie[[#This Row],[Tyčka]]=""),0,ROUNDDOWN(a_8_m*(historie[[#This Row],[Tyčka]]-b_8_m)^c_8_m,0))</f>
        <v>179</v>
      </c>
      <c r="AI357" s="121">
        <f>IF(OR(historie[[#This Row],[Oštěp]]&lt;b_9_m,historie[[#This Row],[Oštěp]]=""),0,ROUNDDOWN(a_9_m*(historie[[#This Row],[Oštěp]]-b_9_m)^c_9_m,0))</f>
        <v>338</v>
      </c>
      <c r="AJ357" s="121">
        <f>IF(OR(historie[[#This Row],[1500m]]*24*60*60&gt;b_10_m,historie[[#This Row],[1500m]]=""),0,ROUNDDOWN(a_10_m*(b_10_m-historie[[#This Row],[1500m]]*24*60*60)^c_10_m,0))</f>
        <v>265</v>
      </c>
      <c r="AK35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3283</v>
      </c>
      <c r="AL357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464</v>
      </c>
      <c r="AM357" s="121">
        <f>IF(OR(historie[[#This Row],[Dálka]]&lt;b_2_m,historie[[#This Row],[Dálka]]=""),0,ROUNDDOWN(a_2_m*(ROUND(historie[[#This Row],[Dálka]]*VLOOKUP(historie[[#This Row],[Veteran]],Veteran,3,FALSE),0)-b_2_m)^c_2_m,0))</f>
        <v>407</v>
      </c>
      <c r="AN357" s="121">
        <f>IF(OR(historie[[#This Row],[Koule]]&lt;b_3_m,historie[[#This Row],[Koule]]=""),0,ROUNDDOWN(a_3_m*(FLOOR(historie[[#This Row],[Koule]]*VLOOKUP(historie[[#This Row],[Veteran]],Veteran,4,FALSE),0.01)-b_3_m)^c_3_m,0))</f>
        <v>426</v>
      </c>
      <c r="AO357" s="12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357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319</v>
      </c>
      <c r="AQ357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178</v>
      </c>
      <c r="AR357" s="121">
        <f>IF(OR(historie[[#This Row],[Disk]]&lt;b_7_m,historie[[#This Row],[Disk]]=""),0,ROUNDDOWN(a_7_m*(FLOOR(historie[[#This Row],[Disk]]*VLOOKUP(historie[[#This Row],[Veteran]],Veteran,8,FALSE),0.01)-b_7_m)^c_7_m,0))</f>
        <v>318</v>
      </c>
      <c r="AS357" s="121">
        <f>IF(OR(historie[[#This Row],[Tyčka]]&lt;b_8_m,historie[[#This Row],[Tyčka]]=""),0,ROUNDDOWN(a_8_m*(ROUND(historie[[#This Row],[Tyčka]]*VLOOKUP(historie[[#This Row],[Veteran]],Veteran,9,FALSE),0)-b_8_m)^c_8_m,0))</f>
        <v>179</v>
      </c>
      <c r="AT357" s="121">
        <f>IF(OR(historie[[#This Row],[Oštěp]]&lt;b_9_m,historie[[#This Row],[Oštěp]]=""),0,ROUNDDOWN(a_9_m*(FLOOR(historie[[#This Row],[Oštěp]]*VLOOKUP(historie[[#This Row],[Veteran]],Veteran,10,FALSE),0.01)-b_9_m)^c_9_m,0))</f>
        <v>338</v>
      </c>
      <c r="AU357" s="121">
        <f>IF(OR(historie[[#This Row],[1500m]]*24*60*60&gt;b_10_m,historie[[#This Row],[1500m]]=""),0,ROUNDDOWN(a_10_m*(b_10_m-historie[[#This Row],[1500m]]*VLOOKUP(historie[[#This Row],[Veteran]],Veteran,11,FALSE)*24*60*60)^c_10_m,0))</f>
        <v>265</v>
      </c>
      <c r="AV357" s="80">
        <f t="shared" si="5"/>
        <v>3283</v>
      </c>
      <c r="AW357" s="121">
        <f t="array" ref="AW357">MAX(IF(historie[[Jméno a příjmení]:[Jméno a příjmení]]=A357,historie[[100m_body_v]:[100m_body_v]]))
+MAX(IF(historie[[Jméno a příjmení]:[Jméno a příjmení]]=A357,historie[[dálka_body_v]:[dálka_body_v]]))
+MAX(IF(historie[[Jméno a příjmení]:[Jméno a příjmení]]=A357,historie[[koule_body_v]:[koule_body_v]]))
+MAX(IF(historie[[Jméno a příjmení]:[Jméno a příjmení]]=A357,historie[[výška_body_v]:[výška_body_v]]))
+MAX(IF(historie[[Jméno a příjmení]:[Jméno a příjmení]]=A357,historie[[400m_body_v]:[400m_body_v]]))
+MAX(IF(historie[[Jméno a příjmení]:[Jméno a příjmení]]=A357,historie[[překážky_body_v]:[překážky_body_v]]))
+MAX(IF(historie[[Jméno a příjmení]:[Jméno a příjmení]]=A357,historie[[disk_body_v]:[disk_body_v]]))
+MAX(IF(historie[[Jméno a příjmení]:[Jméno a příjmení]]=A357,historie[[tyčka_body_v]:[tyčka_body_v]]))
+MAX(IF(historie[[Jméno a příjmení]:[Jméno a příjmení]]=A357,historie[[oštěp_body_v]:[oštěp_body_v]]))
+MAX(IF(historie[[Jméno a příjmení]:[Jméno a příjmení]]=A357,historie[[1500m_body_v]:[1500m_body_v]]))</f>
        <v>3283</v>
      </c>
    </row>
    <row r="358" spans="1:49" x14ac:dyDescent="0.2">
      <c r="A358" s="56" t="s">
        <v>53</v>
      </c>
      <c r="B358" s="56">
        <v>1991</v>
      </c>
      <c r="C358" s="57">
        <v>14.1</v>
      </c>
      <c r="D358" s="58">
        <v>266</v>
      </c>
      <c r="E358" s="59">
        <v>407</v>
      </c>
      <c r="F358" s="58">
        <v>217</v>
      </c>
      <c r="G358" s="57">
        <v>8.5</v>
      </c>
      <c r="H358" s="58">
        <v>396</v>
      </c>
      <c r="I358" s="63">
        <v>150</v>
      </c>
      <c r="J358" s="58">
        <v>389</v>
      </c>
      <c r="K358" s="57">
        <v>69.599999999999994</v>
      </c>
      <c r="L358" s="58">
        <v>143</v>
      </c>
      <c r="M358" s="57"/>
      <c r="N358" s="58">
        <v>0</v>
      </c>
      <c r="O358" s="57"/>
      <c r="P358" s="58">
        <v>0</v>
      </c>
      <c r="Q358" s="63"/>
      <c r="R358" s="58">
        <v>0</v>
      </c>
      <c r="S358" s="57"/>
      <c r="T358" s="58">
        <v>0</v>
      </c>
      <c r="U358" s="60"/>
      <c r="V358" s="58">
        <v>0</v>
      </c>
      <c r="W358" s="58">
        <v>1411</v>
      </c>
      <c r="X358" s="83">
        <v>2012</v>
      </c>
      <c r="Y358" s="77">
        <f>IF(historie[[#This Row],[Ročník]]&lt;&gt;0,historie[[#This Row],[Rok]]-historie[[#This Row],[Ročník]],"")</f>
        <v>21</v>
      </c>
      <c r="Z358" s="80">
        <f>IF(AND(historie[[#This Row],[Ročník]]&lt;&gt;"",FLOOR(historie[[#This Row],[Rok]]-historie[[#This Row],[Ročník]],5)&gt;=35),FLOOR(historie[[#This Row],[Rok]]-historie[[#This Row],[Ročník]],5),0)</f>
        <v>0</v>
      </c>
      <c r="AA358" s="61">
        <f>IF(OR(historie[[#This Row],[100m]]&gt;b_1_m-k_1_m*měření,historie[[#This Row],[100m]]=""),0,ROUNDDOWN(a_1_m*(b_1_m-k_1_m*měření-historie[[#This Row],[100m]])^c_1_m,0))</f>
        <v>266</v>
      </c>
      <c r="AB358" s="61">
        <f>IF(OR(historie[[#This Row],[Dálka]]&lt;b_2_m,historie[[#This Row],[Dálka]]=""),0,ROUNDDOWN(a_2_m*(historie[[#This Row],[Dálka]]-b_2_m)^c_2_m,0))</f>
        <v>217</v>
      </c>
      <c r="AC358" s="61">
        <f>IF(OR(historie[[#This Row],[Koule]]&lt;b_3_m,historie[[#This Row],[Koule]]=""),0,ROUNDDOWN(a_3_m*(historie[[#This Row],[Koule]]-b_3_m)^c_3_m,0))</f>
        <v>396</v>
      </c>
      <c r="AD358" s="61">
        <f>IF(OR(historie[[#This Row],[Výška]]&lt;b_4_m,historie[[#This Row],[Výška]]=""),0,ROUNDDOWN(a_4_m*(historie[[#This Row],[Výška]]-b_4_m)^c_4_m,0))</f>
        <v>389</v>
      </c>
      <c r="AE358" s="61">
        <f>IF(OR(historie[[#This Row],[400m]]&gt;b_5_m-k_5_m*měření,historie[[#This Row],[400m]]=""),0,ROUNDDOWN(a_5_m*(b_5_m-k_5_m*měření-historie[[#This Row],[400m]])^c_5_m,0))</f>
        <v>143</v>
      </c>
      <c r="AF358" s="61">
        <f>IF(OR(historie[[#This Row],[Překážky]]&gt;b_6_m-k_6_m*měření,historie[[#This Row],[Překážky]]=""),0,ROUNDDOWN(a_6_m*(b_6_m-k_6_m*měření-historie[[#This Row],[Překážky]])^c_6_m,0))</f>
        <v>0</v>
      </c>
      <c r="AG358" s="61">
        <f>IF(OR(historie[[#This Row],[Disk]]&lt;b_7_m,historie[[#This Row],[Disk]]=""),0,ROUNDDOWN(a_7_m*(historie[[#This Row],[Disk]]-b_7_m)^c_7_m,0))</f>
        <v>0</v>
      </c>
      <c r="AH358" s="61">
        <f>IF(OR(historie[[#This Row],[Tyčka]]&lt;b_8_m,historie[[#This Row],[Tyčka]]=""),0,ROUNDDOWN(a_8_m*(historie[[#This Row],[Tyčka]]-b_8_m)^c_8_m,0))</f>
        <v>0</v>
      </c>
      <c r="AI358" s="61">
        <f>IF(OR(historie[[#This Row],[Oštěp]]&lt;b_9_m,historie[[#This Row],[Oštěp]]=""),0,ROUNDDOWN(a_9_m*(historie[[#This Row],[Oštěp]]-b_9_m)^c_9_m,0))</f>
        <v>0</v>
      </c>
      <c r="AJ358" s="61">
        <f>IF(OR(historie[[#This Row],[1500m]]*24*60*60&gt;b_10_m,historie[[#This Row],[1500m]]=""),0,ROUNDDOWN(a_10_m*(b_10_m-historie[[#This Row],[1500m]]*24*60*60)^c_10_m,0))</f>
        <v>0</v>
      </c>
      <c r="AK35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1411</v>
      </c>
      <c r="AL35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266</v>
      </c>
      <c r="AM358" s="61">
        <f>IF(OR(historie[[#This Row],[Dálka]]&lt;b_2_m,historie[[#This Row],[Dálka]]=""),0,ROUNDDOWN(a_2_m*(ROUND(historie[[#This Row],[Dálka]]*VLOOKUP(historie[[#This Row],[Veteran]],Veteran,3,FALSE),0)-b_2_m)^c_2_m,0))</f>
        <v>217</v>
      </c>
      <c r="AN358" s="61">
        <f>IF(OR(historie[[#This Row],[Koule]]&lt;b_3_m,historie[[#This Row],[Koule]]=""),0,ROUNDDOWN(a_3_m*(FLOOR(historie[[#This Row],[Koule]]*VLOOKUP(historie[[#This Row],[Veteran]],Veteran,4,FALSE),0.01)-b_3_m)^c_3_m,0))</f>
        <v>396</v>
      </c>
      <c r="AO358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35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143</v>
      </c>
      <c r="AQ35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58" s="61">
        <f>IF(OR(historie[[#This Row],[Disk]]&lt;b_7_m,historie[[#This Row],[Disk]]=""),0,ROUNDDOWN(a_7_m*(FLOOR(historie[[#This Row],[Disk]]*VLOOKUP(historie[[#This Row],[Veteran]],Veteran,8,FALSE),0.01)-b_7_m)^c_7_m,0))</f>
        <v>0</v>
      </c>
      <c r="AS358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58" s="6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358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58" s="80">
        <f t="shared" si="5"/>
        <v>1411</v>
      </c>
      <c r="AW358" s="62">
        <f t="array" ref="AW358">MAX(IF(historie[[Jméno a příjmení]:[Jméno a příjmení]]=A358,historie[[100m_body_v]:[100m_body_v]]))
+MAX(IF(historie[[Jméno a příjmení]:[Jméno a příjmení]]=A358,historie[[dálka_body_v]:[dálka_body_v]]))
+MAX(IF(historie[[Jméno a příjmení]:[Jméno a příjmení]]=A358,historie[[koule_body_v]:[koule_body_v]]))
+MAX(IF(historie[[Jméno a příjmení]:[Jméno a příjmení]]=A358,historie[[výška_body_v]:[výška_body_v]]))
+MAX(IF(historie[[Jméno a příjmení]:[Jméno a příjmení]]=A358,historie[[400m_body_v]:[400m_body_v]]))
+MAX(IF(historie[[Jméno a příjmení]:[Jméno a příjmení]]=A358,historie[[překážky_body_v]:[překážky_body_v]]))
+MAX(IF(historie[[Jméno a příjmení]:[Jméno a příjmení]]=A358,historie[[disk_body_v]:[disk_body_v]]))
+MAX(IF(historie[[Jméno a příjmení]:[Jméno a příjmení]]=A358,historie[[tyčka_body_v]:[tyčka_body_v]]))
+MAX(IF(historie[[Jméno a příjmení]:[Jméno a příjmení]]=A358,historie[[oštěp_body_v]:[oštěp_body_v]]))
+MAX(IF(historie[[Jméno a příjmení]:[Jméno a příjmení]]=A358,historie[[1500m_body_v]:[1500m_body_v]]))</f>
        <v>1411</v>
      </c>
    </row>
    <row r="359" spans="1:49" x14ac:dyDescent="0.2">
      <c r="A359" s="56" t="s">
        <v>56</v>
      </c>
      <c r="B359" s="56">
        <v>1991</v>
      </c>
      <c r="C359" s="57">
        <v>11.94</v>
      </c>
      <c r="D359" s="58">
        <v>616</v>
      </c>
      <c r="E359" s="59">
        <v>512</v>
      </c>
      <c r="F359" s="58">
        <v>405</v>
      </c>
      <c r="G359" s="57">
        <v>7.58</v>
      </c>
      <c r="H359" s="58">
        <v>341</v>
      </c>
      <c r="I359" s="63">
        <v>140</v>
      </c>
      <c r="J359" s="58">
        <v>317</v>
      </c>
      <c r="K359" s="57">
        <v>61.9</v>
      </c>
      <c r="L359" s="58">
        <v>346</v>
      </c>
      <c r="M359" s="57"/>
      <c r="N359" s="58">
        <v>0</v>
      </c>
      <c r="O359" s="57">
        <v>20.260000000000002</v>
      </c>
      <c r="P359" s="58">
        <v>277</v>
      </c>
      <c r="Q359" s="63">
        <v>190</v>
      </c>
      <c r="R359" s="58">
        <v>121</v>
      </c>
      <c r="S359" s="57">
        <v>27.35</v>
      </c>
      <c r="T359" s="58">
        <v>262</v>
      </c>
      <c r="U359" s="60">
        <v>4.2245370370370371E-3</v>
      </c>
      <c r="V359" s="58">
        <v>245</v>
      </c>
      <c r="W359" s="58">
        <v>2930</v>
      </c>
      <c r="X359" s="83">
        <v>2012</v>
      </c>
      <c r="Y359" s="77">
        <f>IF(historie[[#This Row],[Ročník]]&lt;&gt;0,historie[[#This Row],[Rok]]-historie[[#This Row],[Ročník]],"")</f>
        <v>21</v>
      </c>
      <c r="Z359" s="80">
        <f>IF(AND(historie[[#This Row],[Ročník]]&lt;&gt;"",FLOOR(historie[[#This Row],[Rok]]-historie[[#This Row],[Ročník]],5)&gt;=35),FLOOR(historie[[#This Row],[Rok]]-historie[[#This Row],[Ročník]],5),0)</f>
        <v>0</v>
      </c>
      <c r="AA359" s="61">
        <f>IF(OR(historie[[#This Row],[100m]]&gt;b_1_m-k_1_m*měření,historie[[#This Row],[100m]]=""),0,ROUNDDOWN(a_1_m*(b_1_m-k_1_m*měření-historie[[#This Row],[100m]])^c_1_m,0))</f>
        <v>616</v>
      </c>
      <c r="AB359" s="61">
        <f>IF(OR(historie[[#This Row],[Dálka]]&lt;b_2_m,historie[[#This Row],[Dálka]]=""),0,ROUNDDOWN(a_2_m*(historie[[#This Row],[Dálka]]-b_2_m)^c_2_m,0))</f>
        <v>405</v>
      </c>
      <c r="AC359" s="61">
        <f>IF(OR(historie[[#This Row],[Koule]]&lt;b_3_m,historie[[#This Row],[Koule]]=""),0,ROUNDDOWN(a_3_m*(historie[[#This Row],[Koule]]-b_3_m)^c_3_m,0))</f>
        <v>341</v>
      </c>
      <c r="AD359" s="61">
        <f>IF(OR(historie[[#This Row],[Výška]]&lt;b_4_m,historie[[#This Row],[Výška]]=""),0,ROUNDDOWN(a_4_m*(historie[[#This Row],[Výška]]-b_4_m)^c_4_m,0))</f>
        <v>317</v>
      </c>
      <c r="AE359" s="61">
        <f>IF(OR(historie[[#This Row],[400m]]&gt;b_5_m-k_5_m*měření,historie[[#This Row],[400m]]=""),0,ROUNDDOWN(a_5_m*(b_5_m-k_5_m*měření-historie[[#This Row],[400m]])^c_5_m,0))</f>
        <v>346</v>
      </c>
      <c r="AF359" s="61">
        <f>IF(OR(historie[[#This Row],[Překážky]]&gt;b_6_m-k_6_m*měření,historie[[#This Row],[Překážky]]=""),0,ROUNDDOWN(a_6_m*(b_6_m-k_6_m*měření-historie[[#This Row],[Překážky]])^c_6_m,0))</f>
        <v>0</v>
      </c>
      <c r="AG359" s="61">
        <f>IF(OR(historie[[#This Row],[Disk]]&lt;b_7_m,historie[[#This Row],[Disk]]=""),0,ROUNDDOWN(a_7_m*(historie[[#This Row],[Disk]]-b_7_m)^c_7_m,0))</f>
        <v>277</v>
      </c>
      <c r="AH359" s="61">
        <f>IF(OR(historie[[#This Row],[Tyčka]]&lt;b_8_m,historie[[#This Row],[Tyčka]]=""),0,ROUNDDOWN(a_8_m*(historie[[#This Row],[Tyčka]]-b_8_m)^c_8_m,0))</f>
        <v>121</v>
      </c>
      <c r="AI359" s="61">
        <f>IF(OR(historie[[#This Row],[Oštěp]]&lt;b_9_m,historie[[#This Row],[Oštěp]]=""),0,ROUNDDOWN(a_9_m*(historie[[#This Row],[Oštěp]]-b_9_m)^c_9_m,0))</f>
        <v>262</v>
      </c>
      <c r="AJ359" s="61">
        <f>IF(OR(historie[[#This Row],[1500m]]*24*60*60&gt;b_10_m,historie[[#This Row],[1500m]]=""),0,ROUNDDOWN(a_10_m*(b_10_m-historie[[#This Row],[1500m]]*24*60*60)^c_10_m,0))</f>
        <v>244</v>
      </c>
      <c r="AK35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2929</v>
      </c>
      <c r="AL35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616</v>
      </c>
      <c r="AM359" s="61">
        <f>IF(OR(historie[[#This Row],[Dálka]]&lt;b_2_m,historie[[#This Row],[Dálka]]=""),0,ROUNDDOWN(a_2_m*(ROUND(historie[[#This Row],[Dálka]]*VLOOKUP(historie[[#This Row],[Veteran]],Veteran,3,FALSE),0)-b_2_m)^c_2_m,0))</f>
        <v>405</v>
      </c>
      <c r="AN359" s="61">
        <f>IF(OR(historie[[#This Row],[Koule]]&lt;b_3_m,historie[[#This Row],[Koule]]=""),0,ROUNDDOWN(a_3_m*(FLOOR(historie[[#This Row],[Koule]]*VLOOKUP(historie[[#This Row],[Veteran]],Veteran,4,FALSE),0.01)-b_3_m)^c_3_m,0))</f>
        <v>341</v>
      </c>
      <c r="AO359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35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346</v>
      </c>
      <c r="AQ35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59" s="61">
        <f>IF(OR(historie[[#This Row],[Disk]]&lt;b_7_m,historie[[#This Row],[Disk]]=""),0,ROUNDDOWN(a_7_m*(FLOOR(historie[[#This Row],[Disk]]*VLOOKUP(historie[[#This Row],[Veteran]],Veteran,8,FALSE),0.01)-b_7_m)^c_7_m,0))</f>
        <v>277</v>
      </c>
      <c r="AS359" s="61">
        <f>IF(OR(historie[[#This Row],[Tyčka]]&lt;b_8_m,historie[[#This Row],[Tyčka]]=""),0,ROUNDDOWN(a_8_m*(ROUND(historie[[#This Row],[Tyčka]]*VLOOKUP(historie[[#This Row],[Veteran]],Veteran,9,FALSE),0)-b_8_m)^c_8_m,0))</f>
        <v>121</v>
      </c>
      <c r="AT359" s="61">
        <f>IF(OR(historie[[#This Row],[Oštěp]]&lt;b_9_m,historie[[#This Row],[Oštěp]]=""),0,ROUNDDOWN(a_9_m*(FLOOR(historie[[#This Row],[Oštěp]]*VLOOKUP(historie[[#This Row],[Veteran]],Veteran,10,FALSE),0.01)-b_9_m)^c_9_m,0))</f>
        <v>262</v>
      </c>
      <c r="AU359" s="61">
        <f>IF(OR(historie[[#This Row],[1500m]]*24*60*60&gt;b_10_m,historie[[#This Row],[1500m]]=""),0,ROUNDDOWN(a_10_m*(b_10_m-historie[[#This Row],[1500m]]*VLOOKUP(historie[[#This Row],[Veteran]],Veteran,11,FALSE)*24*60*60)^c_10_m,0))</f>
        <v>244</v>
      </c>
      <c r="AV359" s="80">
        <f t="shared" si="5"/>
        <v>2929</v>
      </c>
      <c r="AW359" s="62">
        <f t="array" ref="AW359">MAX(IF(historie[[Jméno a příjmení]:[Jméno a příjmení]]=A359,historie[[100m_body_v]:[100m_body_v]]))
+MAX(IF(historie[[Jméno a příjmení]:[Jméno a příjmení]]=A359,historie[[dálka_body_v]:[dálka_body_v]]))
+MAX(IF(historie[[Jméno a příjmení]:[Jméno a příjmení]]=A359,historie[[koule_body_v]:[koule_body_v]]))
+MAX(IF(historie[[Jméno a příjmení]:[Jméno a příjmení]]=A359,historie[[výška_body_v]:[výška_body_v]]))
+MAX(IF(historie[[Jméno a příjmení]:[Jméno a příjmení]]=A359,historie[[400m_body_v]:[400m_body_v]]))
+MAX(IF(historie[[Jméno a příjmení]:[Jméno a příjmení]]=A359,historie[[překážky_body_v]:[překážky_body_v]]))
+MAX(IF(historie[[Jméno a příjmení]:[Jméno a příjmení]]=A359,historie[[disk_body_v]:[disk_body_v]]))
+MAX(IF(historie[[Jméno a příjmení]:[Jméno a příjmení]]=A359,historie[[tyčka_body_v]:[tyčka_body_v]]))
+MAX(IF(historie[[Jméno a příjmení]:[Jméno a příjmení]]=A359,historie[[oštěp_body_v]:[oštěp_body_v]]))
+MAX(IF(historie[[Jméno a příjmení]:[Jméno a příjmení]]=A359,historie[[1500m_body_v]:[1500m_body_v]]))</f>
        <v>2929</v>
      </c>
    </row>
    <row r="360" spans="1:49" x14ac:dyDescent="0.2">
      <c r="A360" s="56" t="s">
        <v>61</v>
      </c>
      <c r="B360" s="56">
        <v>1975</v>
      </c>
      <c r="C360" s="57">
        <v>14.85</v>
      </c>
      <c r="D360" s="58">
        <v>175</v>
      </c>
      <c r="E360" s="59">
        <v>378</v>
      </c>
      <c r="F360" s="58">
        <v>171</v>
      </c>
      <c r="G360" s="57">
        <v>5.56</v>
      </c>
      <c r="H360" s="58">
        <v>223</v>
      </c>
      <c r="I360" s="63">
        <v>120</v>
      </c>
      <c r="J360" s="58">
        <v>188</v>
      </c>
      <c r="K360" s="57"/>
      <c r="L360" s="58">
        <v>0</v>
      </c>
      <c r="M360" s="57"/>
      <c r="N360" s="58">
        <v>0</v>
      </c>
      <c r="O360" s="57"/>
      <c r="P360" s="58">
        <v>0</v>
      </c>
      <c r="Q360" s="63"/>
      <c r="R360" s="58">
        <v>0</v>
      </c>
      <c r="S360" s="57"/>
      <c r="T360" s="58">
        <v>0</v>
      </c>
      <c r="U360" s="60"/>
      <c r="V360" s="58">
        <v>0</v>
      </c>
      <c r="W360" s="58">
        <v>757</v>
      </c>
      <c r="X360" s="83">
        <v>2012</v>
      </c>
      <c r="Y360" s="77">
        <f>IF(historie[[#This Row],[Ročník]]&lt;&gt;0,historie[[#This Row],[Rok]]-historie[[#This Row],[Ročník]],"")</f>
        <v>37</v>
      </c>
      <c r="Z360" s="80">
        <f>IF(AND(historie[[#This Row],[Ročník]]&lt;&gt;"",FLOOR(historie[[#This Row],[Rok]]-historie[[#This Row],[Ročník]],5)&gt;=35),FLOOR(historie[[#This Row],[Rok]]-historie[[#This Row],[Ročník]],5),0)</f>
        <v>35</v>
      </c>
      <c r="AA360" s="61">
        <f>IF(OR(historie[[#This Row],[100m]]&gt;b_1_m-k_1_m*měření,historie[[#This Row],[100m]]=""),0,ROUNDDOWN(a_1_m*(b_1_m-k_1_m*měření-historie[[#This Row],[100m]])^c_1_m,0))</f>
        <v>175</v>
      </c>
      <c r="AB360" s="61">
        <f>IF(OR(historie[[#This Row],[Dálka]]&lt;b_2_m,historie[[#This Row],[Dálka]]=""),0,ROUNDDOWN(a_2_m*(historie[[#This Row],[Dálka]]-b_2_m)^c_2_m,0))</f>
        <v>171</v>
      </c>
      <c r="AC360" s="61">
        <f>IF(OR(historie[[#This Row],[Koule]]&lt;b_3_m,historie[[#This Row],[Koule]]=""),0,ROUNDDOWN(a_3_m*(historie[[#This Row],[Koule]]-b_3_m)^c_3_m,0))</f>
        <v>223</v>
      </c>
      <c r="AD360" s="61">
        <f>IF(OR(historie[[#This Row],[Výška]]&lt;b_4_m,historie[[#This Row],[Výška]]=""),0,ROUNDDOWN(a_4_m*(historie[[#This Row],[Výška]]-b_4_m)^c_4_m,0))</f>
        <v>188</v>
      </c>
      <c r="AE360" s="61">
        <f>IF(OR(historie[[#This Row],[400m]]&gt;b_5_m-k_5_m*měření,historie[[#This Row],[400m]]=""),0,ROUNDDOWN(a_5_m*(b_5_m-k_5_m*měření-historie[[#This Row],[400m]])^c_5_m,0))</f>
        <v>0</v>
      </c>
      <c r="AF360" s="61">
        <f>IF(OR(historie[[#This Row],[Překážky]]&gt;b_6_m-k_6_m*měření,historie[[#This Row],[Překážky]]=""),0,ROUNDDOWN(a_6_m*(b_6_m-k_6_m*měření-historie[[#This Row],[Překážky]])^c_6_m,0))</f>
        <v>0</v>
      </c>
      <c r="AG360" s="61">
        <f>IF(OR(historie[[#This Row],[Disk]]&lt;b_7_m,historie[[#This Row],[Disk]]=""),0,ROUNDDOWN(a_7_m*(historie[[#This Row],[Disk]]-b_7_m)^c_7_m,0))</f>
        <v>0</v>
      </c>
      <c r="AH360" s="61">
        <f>IF(OR(historie[[#This Row],[Tyčka]]&lt;b_8_m,historie[[#This Row],[Tyčka]]=""),0,ROUNDDOWN(a_8_m*(historie[[#This Row],[Tyčka]]-b_8_m)^c_8_m,0))</f>
        <v>0</v>
      </c>
      <c r="AI360" s="61">
        <f>IF(OR(historie[[#This Row],[Oštěp]]&lt;b_9_m,historie[[#This Row],[Oštěp]]=""),0,ROUNDDOWN(a_9_m*(historie[[#This Row],[Oštěp]]-b_9_m)^c_9_m,0))</f>
        <v>0</v>
      </c>
      <c r="AJ360" s="61">
        <f>IF(OR(historie[[#This Row],[1500m]]*24*60*60&gt;b_10_m,historie[[#This Row],[1500m]]=""),0,ROUNDDOWN(a_10_m*(b_10_m-historie[[#This Row],[1500m]]*24*60*60)^c_10_m,0))</f>
        <v>0</v>
      </c>
      <c r="AK36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757</v>
      </c>
      <c r="AL36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197</v>
      </c>
      <c r="AM360" s="61">
        <f>IF(OR(historie[[#This Row],[Dálka]]&lt;b_2_m,historie[[#This Row],[Dálka]]=""),0,ROUNDDOWN(a_2_m*(ROUND(historie[[#This Row],[Dálka]]*VLOOKUP(historie[[#This Row],[Veteran]],Veteran,3,FALSE),0)-b_2_m)^c_2_m,0))</f>
        <v>190</v>
      </c>
      <c r="AN360" s="61">
        <f>IF(OR(historie[[#This Row],[Koule]]&lt;b_3_m,historie[[#This Row],[Koule]]=""),0,ROUNDDOWN(a_3_m*(FLOOR(historie[[#This Row],[Koule]]*VLOOKUP(historie[[#This Row],[Veteran]],Veteran,4,FALSE),0.01)-b_3_m)^c_3_m,0))</f>
        <v>235</v>
      </c>
      <c r="AO360" s="61">
        <f>IF(OR(historie[[#This Row],[Výška]]&lt;b_4_m,historie[[#This Row],[Výška]]=""),0,ROUNDDOWN(a_4_m*(ROUND(historie[[#This Row],[Výška]]*VLOOKUP(historie[[#This Row],[Veteran]],Veteran,5,FALSE),0)-b_4_m)^c_4_m,0))</f>
        <v>206</v>
      </c>
      <c r="AP36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6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60" s="61">
        <f>IF(OR(historie[[#This Row],[Disk]]&lt;b_7_m,historie[[#This Row],[Disk]]=""),0,ROUNDDOWN(a_7_m*(FLOOR(historie[[#This Row],[Disk]]*VLOOKUP(historie[[#This Row],[Veteran]],Veteran,8,FALSE),0.01)-b_7_m)^c_7_m,0))</f>
        <v>0</v>
      </c>
      <c r="AS360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60" s="6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360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60" s="80">
        <f t="shared" si="5"/>
        <v>828</v>
      </c>
      <c r="AW360" s="62">
        <f t="array" ref="AW360">MAX(IF(historie[[Jméno a příjmení]:[Jméno a příjmení]]=A360,historie[[100m_body_v]:[100m_body_v]]))
+MAX(IF(historie[[Jméno a příjmení]:[Jméno a příjmení]]=A360,historie[[dálka_body_v]:[dálka_body_v]]))
+MAX(IF(historie[[Jméno a příjmení]:[Jméno a příjmení]]=A360,historie[[koule_body_v]:[koule_body_v]]))
+MAX(IF(historie[[Jméno a příjmení]:[Jméno a příjmení]]=A360,historie[[výška_body_v]:[výška_body_v]]))
+MAX(IF(historie[[Jméno a příjmení]:[Jméno a příjmení]]=A360,historie[[400m_body_v]:[400m_body_v]]))
+MAX(IF(historie[[Jméno a příjmení]:[Jméno a příjmení]]=A360,historie[[překážky_body_v]:[překážky_body_v]]))
+MAX(IF(historie[[Jméno a příjmení]:[Jméno a příjmení]]=A360,historie[[disk_body_v]:[disk_body_v]]))
+MAX(IF(historie[[Jméno a příjmení]:[Jméno a příjmení]]=A360,historie[[tyčka_body_v]:[tyčka_body_v]]))
+MAX(IF(historie[[Jméno a příjmení]:[Jméno a příjmení]]=A360,historie[[oštěp_body_v]:[oštěp_body_v]]))
+MAX(IF(historie[[Jméno a příjmení]:[Jméno a příjmení]]=A360,historie[[1500m_body_v]:[1500m_body_v]]))</f>
        <v>828</v>
      </c>
    </row>
    <row r="361" spans="1:49" x14ac:dyDescent="0.2">
      <c r="A361" s="56" t="s">
        <v>136</v>
      </c>
      <c r="B361" s="56">
        <v>1980</v>
      </c>
      <c r="C361" s="57">
        <v>13.84</v>
      </c>
      <c r="D361" s="58">
        <v>301</v>
      </c>
      <c r="E361" s="59">
        <v>449</v>
      </c>
      <c r="F361" s="58">
        <v>288</v>
      </c>
      <c r="G361" s="57">
        <v>8.68</v>
      </c>
      <c r="H361" s="58">
        <v>407</v>
      </c>
      <c r="I361" s="63">
        <v>140</v>
      </c>
      <c r="J361" s="58">
        <v>317</v>
      </c>
      <c r="K361" s="57">
        <v>66.400000000000006</v>
      </c>
      <c r="L361" s="58">
        <v>218</v>
      </c>
      <c r="M361" s="57">
        <v>24.28</v>
      </c>
      <c r="N361" s="58">
        <v>81</v>
      </c>
      <c r="O361" s="57">
        <v>17.7</v>
      </c>
      <c r="P361" s="58">
        <v>229</v>
      </c>
      <c r="Q361" s="63">
        <v>130</v>
      </c>
      <c r="R361" s="58">
        <v>27</v>
      </c>
      <c r="S361" s="57">
        <v>22.92</v>
      </c>
      <c r="T361" s="58">
        <v>201</v>
      </c>
      <c r="U361" s="60"/>
      <c r="V361" s="58">
        <v>0</v>
      </c>
      <c r="W361" s="58">
        <v>2069</v>
      </c>
      <c r="X361" s="83">
        <v>2012</v>
      </c>
      <c r="Y361" s="77">
        <f>IF(historie[[#This Row],[Ročník]]&lt;&gt;0,historie[[#This Row],[Rok]]-historie[[#This Row],[Ročník]],"")</f>
        <v>32</v>
      </c>
      <c r="Z361" s="80">
        <f>IF(AND(historie[[#This Row],[Ročník]]&lt;&gt;"",FLOOR(historie[[#This Row],[Rok]]-historie[[#This Row],[Ročník]],5)&gt;=35),FLOOR(historie[[#This Row],[Rok]]-historie[[#This Row],[Ročník]],5),0)</f>
        <v>0</v>
      </c>
      <c r="AA361" s="61">
        <f>IF(OR(historie[[#This Row],[100m]]&gt;b_1_m-k_1_m*měření,historie[[#This Row],[100m]]=""),0,ROUNDDOWN(a_1_m*(b_1_m-k_1_m*měření-historie[[#This Row],[100m]])^c_1_m,0))</f>
        <v>301</v>
      </c>
      <c r="AB361" s="61">
        <f>IF(OR(historie[[#This Row],[Dálka]]&lt;b_2_m,historie[[#This Row],[Dálka]]=""),0,ROUNDDOWN(a_2_m*(historie[[#This Row],[Dálka]]-b_2_m)^c_2_m,0))</f>
        <v>288</v>
      </c>
      <c r="AC361" s="61">
        <f>IF(OR(historie[[#This Row],[Koule]]&lt;b_3_m,historie[[#This Row],[Koule]]=""),0,ROUNDDOWN(a_3_m*(historie[[#This Row],[Koule]]-b_3_m)^c_3_m,0))</f>
        <v>407</v>
      </c>
      <c r="AD361" s="61">
        <f>IF(OR(historie[[#This Row],[Výška]]&lt;b_4_m,historie[[#This Row],[Výška]]=""),0,ROUNDDOWN(a_4_m*(historie[[#This Row],[Výška]]-b_4_m)^c_4_m,0))</f>
        <v>317</v>
      </c>
      <c r="AE361" s="61">
        <f>IF(OR(historie[[#This Row],[400m]]&gt;b_5_m-k_5_m*měření,historie[[#This Row],[400m]]=""),0,ROUNDDOWN(a_5_m*(b_5_m-k_5_m*měření-historie[[#This Row],[400m]])^c_5_m,0))</f>
        <v>218</v>
      </c>
      <c r="AF361" s="61">
        <f>IF(OR(historie[[#This Row],[Překážky]]&gt;b_6_m-k_6_m*měření,historie[[#This Row],[Překážky]]=""),0,ROUNDDOWN(a_6_m*(b_6_m-k_6_m*měření-historie[[#This Row],[Překážky]])^c_6_m,0))</f>
        <v>81</v>
      </c>
      <c r="AG361" s="61">
        <f>IF(OR(historie[[#This Row],[Disk]]&lt;b_7_m,historie[[#This Row],[Disk]]=""),0,ROUNDDOWN(a_7_m*(historie[[#This Row],[Disk]]-b_7_m)^c_7_m,0))</f>
        <v>229</v>
      </c>
      <c r="AH361" s="61">
        <f>IF(OR(historie[[#This Row],[Tyčka]]&lt;b_8_m,historie[[#This Row],[Tyčka]]=""),0,ROUNDDOWN(a_8_m*(historie[[#This Row],[Tyčka]]-b_8_m)^c_8_m,0))</f>
        <v>27</v>
      </c>
      <c r="AI361" s="61">
        <f>IF(OR(historie[[#This Row],[Oštěp]]&lt;b_9_m,historie[[#This Row],[Oštěp]]=""),0,ROUNDDOWN(a_9_m*(historie[[#This Row],[Oštěp]]-b_9_m)^c_9_m,0))</f>
        <v>201</v>
      </c>
      <c r="AJ361" s="61">
        <f>IF(OR(historie[[#This Row],[1500m]]*24*60*60&gt;b_10_m,historie[[#This Row],[1500m]]=""),0,ROUNDDOWN(a_10_m*(b_10_m-historie[[#This Row],[1500m]]*24*60*60)^c_10_m,0))</f>
        <v>0</v>
      </c>
      <c r="AK36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2069</v>
      </c>
      <c r="AL36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301</v>
      </c>
      <c r="AM361" s="61">
        <f>IF(OR(historie[[#This Row],[Dálka]]&lt;b_2_m,historie[[#This Row],[Dálka]]=""),0,ROUNDDOWN(a_2_m*(ROUND(historie[[#This Row],[Dálka]]*VLOOKUP(historie[[#This Row],[Veteran]],Veteran,3,FALSE),0)-b_2_m)^c_2_m,0))</f>
        <v>288</v>
      </c>
      <c r="AN361" s="61">
        <f>IF(OR(historie[[#This Row],[Koule]]&lt;b_3_m,historie[[#This Row],[Koule]]=""),0,ROUNDDOWN(a_3_m*(FLOOR(historie[[#This Row],[Koule]]*VLOOKUP(historie[[#This Row],[Veteran]],Veteran,4,FALSE),0.01)-b_3_m)^c_3_m,0))</f>
        <v>407</v>
      </c>
      <c r="AO361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36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218</v>
      </c>
      <c r="AQ36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81</v>
      </c>
      <c r="AR361" s="61">
        <f>IF(OR(historie[[#This Row],[Disk]]&lt;b_7_m,historie[[#This Row],[Disk]]=""),0,ROUNDDOWN(a_7_m*(FLOOR(historie[[#This Row],[Disk]]*VLOOKUP(historie[[#This Row],[Veteran]],Veteran,8,FALSE),0.01)-b_7_m)^c_7_m,0))</f>
        <v>229</v>
      </c>
      <c r="AS361" s="61">
        <f>IF(OR(historie[[#This Row],[Tyčka]]&lt;b_8_m,historie[[#This Row],[Tyčka]]=""),0,ROUNDDOWN(a_8_m*(ROUND(historie[[#This Row],[Tyčka]]*VLOOKUP(historie[[#This Row],[Veteran]],Veteran,9,FALSE),0)-b_8_m)^c_8_m,0))</f>
        <v>27</v>
      </c>
      <c r="AT361" s="61">
        <f>IF(OR(historie[[#This Row],[Oštěp]]&lt;b_9_m,historie[[#This Row],[Oštěp]]=""),0,ROUNDDOWN(a_9_m*(FLOOR(historie[[#This Row],[Oštěp]]*VLOOKUP(historie[[#This Row],[Veteran]],Veteran,10,FALSE),0.01)-b_9_m)^c_9_m,0))</f>
        <v>201</v>
      </c>
      <c r="AU361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61" s="80">
        <f t="shared" si="5"/>
        <v>2069</v>
      </c>
      <c r="AW361" s="62">
        <f t="array" ref="AW361">MAX(IF(historie[[Jméno a příjmení]:[Jméno a příjmení]]=A361,historie[[100m_body_v]:[100m_body_v]]))
+MAX(IF(historie[[Jméno a příjmení]:[Jméno a příjmení]]=A361,historie[[dálka_body_v]:[dálka_body_v]]))
+MAX(IF(historie[[Jméno a příjmení]:[Jméno a příjmení]]=A361,historie[[koule_body_v]:[koule_body_v]]))
+MAX(IF(historie[[Jméno a příjmení]:[Jméno a příjmení]]=A361,historie[[výška_body_v]:[výška_body_v]]))
+MAX(IF(historie[[Jméno a příjmení]:[Jméno a příjmení]]=A361,historie[[400m_body_v]:[400m_body_v]]))
+MAX(IF(historie[[Jméno a příjmení]:[Jméno a příjmení]]=A361,historie[[překážky_body_v]:[překážky_body_v]]))
+MAX(IF(historie[[Jméno a příjmení]:[Jméno a příjmení]]=A361,historie[[disk_body_v]:[disk_body_v]]))
+MAX(IF(historie[[Jméno a příjmení]:[Jméno a příjmení]]=A361,historie[[tyčka_body_v]:[tyčka_body_v]]))
+MAX(IF(historie[[Jméno a příjmení]:[Jméno a příjmení]]=A361,historie[[oštěp_body_v]:[oštěp_body_v]]))
+MAX(IF(historie[[Jméno a příjmení]:[Jméno a příjmení]]=A361,historie[[1500m_body_v]:[1500m_body_v]]))</f>
        <v>2069</v>
      </c>
    </row>
    <row r="362" spans="1:49" x14ac:dyDescent="0.2">
      <c r="A362" s="56" t="s">
        <v>114</v>
      </c>
      <c r="B362" s="56"/>
      <c r="C362" s="57">
        <v>13.4</v>
      </c>
      <c r="D362" s="58">
        <v>365</v>
      </c>
      <c r="E362" s="59">
        <v>505</v>
      </c>
      <c r="F362" s="58">
        <v>392</v>
      </c>
      <c r="G362" s="57">
        <v>9.07</v>
      </c>
      <c r="H362" s="58">
        <v>430</v>
      </c>
      <c r="I362" s="59">
        <v>150</v>
      </c>
      <c r="J362" s="58">
        <v>389</v>
      </c>
      <c r="K362" s="57">
        <v>62.9</v>
      </c>
      <c r="L362" s="58">
        <v>316</v>
      </c>
      <c r="M362" s="57">
        <v>21.9</v>
      </c>
      <c r="N362" s="58">
        <v>215</v>
      </c>
      <c r="O362" s="57">
        <v>19.04</v>
      </c>
      <c r="P362" s="58">
        <v>254</v>
      </c>
      <c r="Q362" s="59">
        <v>200</v>
      </c>
      <c r="R362" s="58">
        <v>140</v>
      </c>
      <c r="S362" s="57">
        <v>34.28</v>
      </c>
      <c r="T362" s="58">
        <v>360</v>
      </c>
      <c r="U362" s="60">
        <v>3.9699074074074072E-3</v>
      </c>
      <c r="V362" s="58">
        <v>338</v>
      </c>
      <c r="W362" s="58">
        <v>3199</v>
      </c>
      <c r="X362" s="83">
        <v>2000</v>
      </c>
      <c r="Y362" s="77" t="str">
        <f>IF(historie[[#This Row],[Ročník]]&lt;&gt;0,historie[[#This Row],[Rok]]-historie[[#This Row],[Ročník]],"")</f>
        <v/>
      </c>
      <c r="Z362" s="80">
        <f>IF(AND(historie[[#This Row],[Ročník]]&lt;&gt;"",FLOOR(historie[[#This Row],[Rok]]-historie[[#This Row],[Ročník]],5)&gt;=35),FLOOR(historie[[#This Row],[Rok]]-historie[[#This Row],[Ročník]],5),0)</f>
        <v>0</v>
      </c>
      <c r="AA362" s="61">
        <f>IF(OR(historie[[#This Row],[100m]]&gt;b_1_m-k_1_m*měření,historie[[#This Row],[100m]]=""),0,ROUNDDOWN(a_1_m*(b_1_m-k_1_m*měření-historie[[#This Row],[100m]])^c_1_m,0))</f>
        <v>365</v>
      </c>
      <c r="AB362" s="61">
        <f>IF(OR(historie[[#This Row],[Dálka]]&lt;b_2_m,historie[[#This Row],[Dálka]]=""),0,ROUNDDOWN(a_2_m*(historie[[#This Row],[Dálka]]-b_2_m)^c_2_m,0))</f>
        <v>392</v>
      </c>
      <c r="AC362" s="61">
        <f>IF(OR(historie[[#This Row],[Koule]]&lt;b_3_m,historie[[#This Row],[Koule]]=""),0,ROUNDDOWN(a_3_m*(historie[[#This Row],[Koule]]-b_3_m)^c_3_m,0))</f>
        <v>430</v>
      </c>
      <c r="AD362" s="61">
        <f>IF(OR(historie[[#This Row],[Výška]]&lt;b_4_m,historie[[#This Row],[Výška]]=""),0,ROUNDDOWN(a_4_m*(historie[[#This Row],[Výška]]-b_4_m)^c_4_m,0))</f>
        <v>389</v>
      </c>
      <c r="AE362" s="61">
        <f>IF(OR(historie[[#This Row],[400m]]&gt;b_5_m-k_5_m*měření,historie[[#This Row],[400m]]=""),0,ROUNDDOWN(a_5_m*(b_5_m-k_5_m*měření-historie[[#This Row],[400m]])^c_5_m,0))</f>
        <v>316</v>
      </c>
      <c r="AF362" s="61">
        <f>IF(OR(historie[[#This Row],[Překážky]]&gt;b_6_m-k_6_m*měření,historie[[#This Row],[Překážky]]=""),0,ROUNDDOWN(a_6_m*(b_6_m-k_6_m*měření-historie[[#This Row],[Překážky]])^c_6_m,0))</f>
        <v>200</v>
      </c>
      <c r="AG362" s="61">
        <f>IF(OR(historie[[#This Row],[Disk]]&lt;b_7_m,historie[[#This Row],[Disk]]=""),0,ROUNDDOWN(a_7_m*(historie[[#This Row],[Disk]]-b_7_m)^c_7_m,0))</f>
        <v>254</v>
      </c>
      <c r="AH362" s="61">
        <f>IF(OR(historie[[#This Row],[Tyčka]]&lt;b_8_m,historie[[#This Row],[Tyčka]]=""),0,ROUNDDOWN(a_8_m*(historie[[#This Row],[Tyčka]]-b_8_m)^c_8_m,0))</f>
        <v>140</v>
      </c>
      <c r="AI362" s="61">
        <f>IF(OR(historie[[#This Row],[Oštěp]]&lt;b_9_m,historie[[#This Row],[Oštěp]]=""),0,ROUNDDOWN(a_9_m*(historie[[#This Row],[Oštěp]]-b_9_m)^c_9_m,0))</f>
        <v>360</v>
      </c>
      <c r="AJ362" s="61">
        <f>IF(OR(historie[[#This Row],[1500m]]*24*60*60&gt;b_10_m,historie[[#This Row],[1500m]]=""),0,ROUNDDOWN(a_10_m*(b_10_m-historie[[#This Row],[1500m]]*24*60*60)^c_10_m,0))</f>
        <v>338</v>
      </c>
      <c r="AK36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3184</v>
      </c>
      <c r="AL362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365</v>
      </c>
      <c r="AM362" s="61">
        <f>IF(OR(historie[[#This Row],[Dálka]]&lt;b_2_m,historie[[#This Row],[Dálka]]=""),0,ROUNDDOWN(a_2_m*(ROUND(historie[[#This Row],[Dálka]]*VLOOKUP(historie[[#This Row],[Veteran]],Veteran,3,FALSE),0)-b_2_m)^c_2_m,0))</f>
        <v>392</v>
      </c>
      <c r="AN362" s="61">
        <f>IF(OR(historie[[#This Row],[Koule]]&lt;b_3_m,historie[[#This Row],[Koule]]=""),0,ROUNDDOWN(a_3_m*(FLOOR(historie[[#This Row],[Koule]]*VLOOKUP(historie[[#This Row],[Veteran]],Veteran,4,FALSE),0.01)-b_3_m)^c_3_m,0))</f>
        <v>430</v>
      </c>
      <c r="AO362" s="6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362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316</v>
      </c>
      <c r="AQ362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200</v>
      </c>
      <c r="AR362" s="61">
        <f>IF(OR(historie[[#This Row],[Disk]]&lt;b_7_m,historie[[#This Row],[Disk]]=""),0,ROUNDDOWN(a_7_m*(FLOOR(historie[[#This Row],[Disk]]*VLOOKUP(historie[[#This Row],[Veteran]],Veteran,8,FALSE),0.01)-b_7_m)^c_7_m,0))</f>
        <v>254</v>
      </c>
      <c r="AS362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362" s="61">
        <f>IF(OR(historie[[#This Row],[Oštěp]]&lt;b_9_m,historie[[#This Row],[Oštěp]]=""),0,ROUNDDOWN(a_9_m*(FLOOR(historie[[#This Row],[Oštěp]]*VLOOKUP(historie[[#This Row],[Veteran]],Veteran,10,FALSE),0.01)-b_9_m)^c_9_m,0))</f>
        <v>360</v>
      </c>
      <c r="AU362" s="61">
        <f>IF(OR(historie[[#This Row],[1500m]]*24*60*60&gt;b_10_m,historie[[#This Row],[1500m]]=""),0,ROUNDDOWN(a_10_m*(b_10_m-historie[[#This Row],[1500m]]*VLOOKUP(historie[[#This Row],[Veteran]],Veteran,11,FALSE)*24*60*60)^c_10_m,0))</f>
        <v>338</v>
      </c>
      <c r="AV362" s="80">
        <f t="shared" si="5"/>
        <v>3184</v>
      </c>
      <c r="AW362" s="62">
        <f t="array" ref="AW362">MAX(IF(historie[[Jméno a příjmení]:[Jméno a příjmení]]=A362,historie[[100m_body_v]:[100m_body_v]]))
+MAX(IF(historie[[Jméno a příjmení]:[Jméno a příjmení]]=A362,historie[[dálka_body_v]:[dálka_body_v]]))
+MAX(IF(historie[[Jméno a příjmení]:[Jméno a příjmení]]=A362,historie[[koule_body_v]:[koule_body_v]]))
+MAX(IF(historie[[Jméno a příjmení]:[Jméno a příjmení]]=A362,historie[[výška_body_v]:[výška_body_v]]))
+MAX(IF(historie[[Jméno a příjmení]:[Jméno a příjmení]]=A362,historie[[400m_body_v]:[400m_body_v]]))
+MAX(IF(historie[[Jméno a příjmení]:[Jméno a příjmení]]=A362,historie[[překážky_body_v]:[překážky_body_v]]))
+MAX(IF(historie[[Jméno a příjmení]:[Jméno a příjmení]]=A362,historie[[disk_body_v]:[disk_body_v]]))
+MAX(IF(historie[[Jméno a příjmení]:[Jméno a příjmení]]=A362,historie[[tyčka_body_v]:[tyčka_body_v]]))
+MAX(IF(historie[[Jméno a příjmení]:[Jméno a příjmení]]=A362,historie[[oštěp_body_v]:[oštěp_body_v]]))
+MAX(IF(historie[[Jméno a příjmení]:[Jméno a příjmení]]=A362,historie[[1500m_body_v]:[1500m_body_v]]))</f>
        <v>3184</v>
      </c>
    </row>
    <row r="363" spans="1:49" x14ac:dyDescent="0.2">
      <c r="A363" s="56" t="s">
        <v>20</v>
      </c>
      <c r="B363" s="56">
        <v>1989</v>
      </c>
      <c r="C363" s="57">
        <v>12.72</v>
      </c>
      <c r="D363" s="58">
        <v>475</v>
      </c>
      <c r="E363" s="59">
        <v>487</v>
      </c>
      <c r="F363" s="58">
        <v>358</v>
      </c>
      <c r="G363" s="57">
        <v>7.6</v>
      </c>
      <c r="H363" s="58">
        <v>343</v>
      </c>
      <c r="I363" s="63">
        <v>130</v>
      </c>
      <c r="J363" s="58">
        <v>250</v>
      </c>
      <c r="K363" s="57">
        <v>60.31</v>
      </c>
      <c r="L363" s="58">
        <v>398</v>
      </c>
      <c r="M363" s="57">
        <v>22.66</v>
      </c>
      <c r="N363" s="58">
        <v>156</v>
      </c>
      <c r="O363" s="57">
        <v>16.77</v>
      </c>
      <c r="P363" s="58">
        <v>212</v>
      </c>
      <c r="Q363" s="63">
        <v>200</v>
      </c>
      <c r="R363" s="58">
        <v>140</v>
      </c>
      <c r="S363" s="57">
        <v>29.42</v>
      </c>
      <c r="T363" s="58">
        <v>291</v>
      </c>
      <c r="U363" s="60">
        <v>3.8773148148148143E-3</v>
      </c>
      <c r="V363" s="58">
        <v>377</v>
      </c>
      <c r="W363" s="58">
        <v>3000</v>
      </c>
      <c r="X363" s="83">
        <v>2007</v>
      </c>
      <c r="Y363" s="77">
        <f>IF(historie[[#This Row],[Ročník]]&lt;&gt;0,historie[[#This Row],[Rok]]-historie[[#This Row],[Ročník]],"")</f>
        <v>18</v>
      </c>
      <c r="Z363" s="80">
        <f>IF(AND(historie[[#This Row],[Ročník]]&lt;&gt;"",FLOOR(historie[[#This Row],[Rok]]-historie[[#This Row],[Ročník]],5)&gt;=35),FLOOR(historie[[#This Row],[Rok]]-historie[[#This Row],[Ročník]],5),0)</f>
        <v>0</v>
      </c>
      <c r="AA363" s="61">
        <f>IF(OR(historie[[#This Row],[100m]]&gt;b_1_m-k_1_m*měření,historie[[#This Row],[100m]]=""),0,ROUNDDOWN(a_1_m*(b_1_m-k_1_m*měření-historie[[#This Row],[100m]])^c_1_m,0))</f>
        <v>475</v>
      </c>
      <c r="AB363" s="61">
        <f>IF(OR(historie[[#This Row],[Dálka]]&lt;b_2_m,historie[[#This Row],[Dálka]]=""),0,ROUNDDOWN(a_2_m*(historie[[#This Row],[Dálka]]-b_2_m)^c_2_m,0))</f>
        <v>358</v>
      </c>
      <c r="AC363" s="61">
        <f>IF(OR(historie[[#This Row],[Koule]]&lt;b_3_m,historie[[#This Row],[Koule]]=""),0,ROUNDDOWN(a_3_m*(historie[[#This Row],[Koule]]-b_3_m)^c_3_m,0))</f>
        <v>343</v>
      </c>
      <c r="AD363" s="61">
        <f>IF(OR(historie[[#This Row],[Výška]]&lt;b_4_m,historie[[#This Row],[Výška]]=""),0,ROUNDDOWN(a_4_m*(historie[[#This Row],[Výška]]-b_4_m)^c_4_m,0))</f>
        <v>250</v>
      </c>
      <c r="AE363" s="61">
        <f>IF(OR(historie[[#This Row],[400m]]&gt;b_5_m-k_5_m*měření,historie[[#This Row],[400m]]=""),0,ROUNDDOWN(a_5_m*(b_5_m-k_5_m*měření-historie[[#This Row],[400m]])^c_5_m,0))</f>
        <v>398</v>
      </c>
      <c r="AF363" s="61">
        <f>IF(OR(historie[[#This Row],[Překážky]]&gt;b_6_m-k_6_m*měření,historie[[#This Row],[Překážky]]=""),0,ROUNDDOWN(a_6_m*(b_6_m-k_6_m*měření-historie[[#This Row],[Překážky]])^c_6_m,0))</f>
        <v>156</v>
      </c>
      <c r="AG363" s="61">
        <f>IF(OR(historie[[#This Row],[Disk]]&lt;b_7_m,historie[[#This Row],[Disk]]=""),0,ROUNDDOWN(a_7_m*(historie[[#This Row],[Disk]]-b_7_m)^c_7_m,0))</f>
        <v>212</v>
      </c>
      <c r="AH363" s="61">
        <f>IF(OR(historie[[#This Row],[Tyčka]]&lt;b_8_m,historie[[#This Row],[Tyčka]]=""),0,ROUNDDOWN(a_8_m*(historie[[#This Row],[Tyčka]]-b_8_m)^c_8_m,0))</f>
        <v>140</v>
      </c>
      <c r="AI363" s="61">
        <f>IF(OR(historie[[#This Row],[Oštěp]]&lt;b_9_m,historie[[#This Row],[Oštěp]]=""),0,ROUNDDOWN(a_9_m*(historie[[#This Row],[Oštěp]]-b_9_m)^c_9_m,0))</f>
        <v>291</v>
      </c>
      <c r="AJ363" s="61">
        <f>IF(OR(historie[[#This Row],[1500m]]*24*60*60&gt;b_10_m,historie[[#This Row],[1500m]]=""),0,ROUNDDOWN(a_10_m*(b_10_m-historie[[#This Row],[1500m]]*24*60*60)^c_10_m,0))</f>
        <v>375</v>
      </c>
      <c r="AK36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2998</v>
      </c>
      <c r="AL363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475</v>
      </c>
      <c r="AM363" s="61">
        <f>IF(OR(historie[[#This Row],[Dálka]]&lt;b_2_m,historie[[#This Row],[Dálka]]=""),0,ROUNDDOWN(a_2_m*(ROUND(historie[[#This Row],[Dálka]]*VLOOKUP(historie[[#This Row],[Veteran]],Veteran,3,FALSE),0)-b_2_m)^c_2_m,0))</f>
        <v>358</v>
      </c>
      <c r="AN363" s="61">
        <f>IF(OR(historie[[#This Row],[Koule]]&lt;b_3_m,historie[[#This Row],[Koule]]=""),0,ROUNDDOWN(a_3_m*(FLOOR(historie[[#This Row],[Koule]]*VLOOKUP(historie[[#This Row],[Veteran]],Veteran,4,FALSE),0.01)-b_3_m)^c_3_m,0))</f>
        <v>343</v>
      </c>
      <c r="AO363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363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398</v>
      </c>
      <c r="AQ363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156</v>
      </c>
      <c r="AR363" s="61">
        <f>IF(OR(historie[[#This Row],[Disk]]&lt;b_7_m,historie[[#This Row],[Disk]]=""),0,ROUNDDOWN(a_7_m*(FLOOR(historie[[#This Row],[Disk]]*VLOOKUP(historie[[#This Row],[Veteran]],Veteran,8,FALSE),0.01)-b_7_m)^c_7_m,0))</f>
        <v>212</v>
      </c>
      <c r="AS363" s="61">
        <f>IF(OR(historie[[#This Row],[Tyčka]]&lt;b_8_m,historie[[#This Row],[Tyčka]]=""),0,ROUNDDOWN(a_8_m*(ROUND(historie[[#This Row],[Tyčka]]*VLOOKUP(historie[[#This Row],[Veteran]],Veteran,9,FALSE),0)-b_8_m)^c_8_m,0))</f>
        <v>140</v>
      </c>
      <c r="AT363" s="61">
        <f>IF(OR(historie[[#This Row],[Oštěp]]&lt;b_9_m,historie[[#This Row],[Oštěp]]=""),0,ROUNDDOWN(a_9_m*(FLOOR(historie[[#This Row],[Oštěp]]*VLOOKUP(historie[[#This Row],[Veteran]],Veteran,10,FALSE),0.01)-b_9_m)^c_9_m,0))</f>
        <v>291</v>
      </c>
      <c r="AU363" s="61">
        <f>IF(OR(historie[[#This Row],[1500m]]*24*60*60&gt;b_10_m,historie[[#This Row],[1500m]]=""),0,ROUNDDOWN(a_10_m*(b_10_m-historie[[#This Row],[1500m]]*VLOOKUP(historie[[#This Row],[Veteran]],Veteran,11,FALSE)*24*60*60)^c_10_m,0))</f>
        <v>375</v>
      </c>
      <c r="AV363" s="80">
        <f t="shared" si="5"/>
        <v>2998</v>
      </c>
      <c r="AW363" s="62">
        <f t="array" ref="AW363">MAX(IF(historie[[Jméno a příjmení]:[Jméno a příjmení]]=A363,historie[[100m_body_v]:[100m_body_v]]))
+MAX(IF(historie[[Jméno a příjmení]:[Jméno a příjmení]]=A363,historie[[dálka_body_v]:[dálka_body_v]]))
+MAX(IF(historie[[Jméno a příjmení]:[Jméno a příjmení]]=A363,historie[[koule_body_v]:[koule_body_v]]))
+MAX(IF(historie[[Jméno a příjmení]:[Jméno a příjmení]]=A363,historie[[výška_body_v]:[výška_body_v]]))
+MAX(IF(historie[[Jméno a příjmení]:[Jméno a příjmení]]=A363,historie[[400m_body_v]:[400m_body_v]]))
+MAX(IF(historie[[Jméno a příjmení]:[Jméno a příjmení]]=A363,historie[[překážky_body_v]:[překážky_body_v]]))
+MAX(IF(historie[[Jméno a příjmení]:[Jméno a příjmení]]=A363,historie[[disk_body_v]:[disk_body_v]]))
+MAX(IF(historie[[Jméno a příjmení]:[Jméno a příjmení]]=A363,historie[[tyčka_body_v]:[tyčka_body_v]]))
+MAX(IF(historie[[Jméno a příjmení]:[Jméno a příjmení]]=A363,historie[[oštěp_body_v]:[oštěp_body_v]]))
+MAX(IF(historie[[Jméno a příjmení]:[Jméno a příjmení]]=A363,historie[[1500m_body_v]:[1500m_body_v]]))</f>
        <v>2998</v>
      </c>
    </row>
    <row r="364" spans="1:49" x14ac:dyDescent="0.2">
      <c r="A364" s="122" t="s">
        <v>204</v>
      </c>
      <c r="B364" s="122">
        <v>1979</v>
      </c>
      <c r="C364" s="118">
        <v>14.4</v>
      </c>
      <c r="D364" s="119">
        <v>228</v>
      </c>
      <c r="E364" s="115">
        <v>338</v>
      </c>
      <c r="F364" s="119">
        <v>114</v>
      </c>
      <c r="G364" s="118">
        <v>7.62</v>
      </c>
      <c r="H364" s="119">
        <v>344</v>
      </c>
      <c r="I364" s="115">
        <v>120</v>
      </c>
      <c r="J364" s="119">
        <v>188</v>
      </c>
      <c r="K364" s="118">
        <v>68.599999999999994</v>
      </c>
      <c r="L364" s="119">
        <v>165</v>
      </c>
      <c r="M364" s="118"/>
      <c r="N364" s="119">
        <v>0</v>
      </c>
      <c r="O364" s="118">
        <v>20.48</v>
      </c>
      <c r="P364" s="119">
        <v>281</v>
      </c>
      <c r="Q364" s="115"/>
      <c r="R364" s="119">
        <v>0</v>
      </c>
      <c r="S364" s="118">
        <v>19.309999999999999</v>
      </c>
      <c r="T364" s="119">
        <v>152</v>
      </c>
      <c r="U364" s="120">
        <v>4.1319444444444442E-3</v>
      </c>
      <c r="V364" s="119">
        <v>276</v>
      </c>
      <c r="W364" s="119">
        <v>1899</v>
      </c>
      <c r="X364" s="83">
        <v>2017</v>
      </c>
      <c r="Y364" s="80">
        <f>IF(historie[[#This Row],[Ročník]]&lt;&gt;0,historie[[#This Row],[Rok]]-historie[[#This Row],[Ročník]],"")</f>
        <v>38</v>
      </c>
      <c r="Z364" s="80">
        <f>IF(AND(historie[[#This Row],[Ročník]]&lt;&gt;"",FLOOR(historie[[#This Row],[Rok]]-historie[[#This Row],[Ročník]],5)&gt;=35),FLOOR(historie[[#This Row],[Rok]]-historie[[#This Row],[Ročník]],5),0)</f>
        <v>35</v>
      </c>
      <c r="AA364" s="121">
        <f>IF(OR(historie[[#This Row],[100m]]&gt;b_1_m-k_1_m*měření,historie[[#This Row],[100m]]=""),0,ROUNDDOWN(a_1_m*(b_1_m-k_1_m*měření-historie[[#This Row],[100m]])^c_1_m,0))</f>
        <v>228</v>
      </c>
      <c r="AB364" s="121">
        <f>IF(OR(historie[[#This Row],[Dálka]]&lt;b_2_m,historie[[#This Row],[Dálka]]=""),0,ROUNDDOWN(a_2_m*(historie[[#This Row],[Dálka]]-b_2_m)^c_2_m,0))</f>
        <v>114</v>
      </c>
      <c r="AC364" s="121">
        <f>IF(OR(historie[[#This Row],[Koule]]&lt;b_3_m,historie[[#This Row],[Koule]]=""),0,ROUNDDOWN(a_3_m*(historie[[#This Row],[Koule]]-b_3_m)^c_3_m,0))</f>
        <v>344</v>
      </c>
      <c r="AD364" s="121">
        <f>IF(OR(historie[[#This Row],[Výška]]&lt;b_4_m,historie[[#This Row],[Výška]]=""),0,ROUNDDOWN(a_4_m*(historie[[#This Row],[Výška]]-b_4_m)^c_4_m,0))</f>
        <v>188</v>
      </c>
      <c r="AE364" s="121">
        <f>IF(OR(historie[[#This Row],[400m]]&gt;b_5_m-k_5_m*měření,historie[[#This Row],[400m]]=""),0,ROUNDDOWN(a_5_m*(b_5_m-k_5_m*měření-historie[[#This Row],[400m]])^c_5_m,0))</f>
        <v>165</v>
      </c>
      <c r="AF364" s="121">
        <f>IF(OR(historie[[#This Row],[Překážky]]&gt;b_6_m-k_6_m*měření,historie[[#This Row],[Překážky]]=""),0,ROUNDDOWN(a_6_m*(b_6_m-k_6_m*měření-historie[[#This Row],[Překážky]])^c_6_m,0))</f>
        <v>0</v>
      </c>
      <c r="AG364" s="121">
        <f>IF(OR(historie[[#This Row],[Disk]]&lt;b_7_m,historie[[#This Row],[Disk]]=""),0,ROUNDDOWN(a_7_m*(historie[[#This Row],[Disk]]-b_7_m)^c_7_m,0))</f>
        <v>281</v>
      </c>
      <c r="AH364" s="121">
        <f>IF(OR(historie[[#This Row],[Tyčka]]&lt;b_8_m,historie[[#This Row],[Tyčka]]=""),0,ROUNDDOWN(a_8_m*(historie[[#This Row],[Tyčka]]-b_8_m)^c_8_m,0))</f>
        <v>0</v>
      </c>
      <c r="AI364" s="121">
        <f>IF(OR(historie[[#This Row],[Oštěp]]&lt;b_9_m,historie[[#This Row],[Oštěp]]=""),0,ROUNDDOWN(a_9_m*(historie[[#This Row],[Oštěp]]-b_9_m)^c_9_m,0))</f>
        <v>152</v>
      </c>
      <c r="AJ364" s="121">
        <f>IF(OR(historie[[#This Row],[1500m]]*24*60*60&gt;b_10_m,historie[[#This Row],[1500m]]=""),0,ROUNDDOWN(a_10_m*(b_10_m-historie[[#This Row],[1500m]]*24*60*60)^c_10_m,0))</f>
        <v>276</v>
      </c>
      <c r="AK36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1748</v>
      </c>
      <c r="AL364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250</v>
      </c>
      <c r="AM364" s="121">
        <f>IF(OR(historie[[#This Row],[Dálka]]&lt;b_2_m,historie[[#This Row],[Dálka]]=""),0,ROUNDDOWN(a_2_m*(ROUND(historie[[#This Row],[Dálka]]*VLOOKUP(historie[[#This Row],[Veteran]],Veteran,3,FALSE),0)-b_2_m)^c_2_m,0))</f>
        <v>129</v>
      </c>
      <c r="AN364" s="121">
        <f>IF(OR(historie[[#This Row],[Koule]]&lt;b_3_m,historie[[#This Row],[Koule]]=""),0,ROUNDDOWN(a_3_m*(FLOOR(historie[[#This Row],[Koule]]*VLOOKUP(historie[[#This Row],[Veteran]],Veteran,4,FALSE),0.01)-b_3_m)^c_3_m,0))</f>
        <v>360</v>
      </c>
      <c r="AO364" s="121">
        <f>IF(OR(historie[[#This Row],[Výška]]&lt;b_4_m,historie[[#This Row],[Výška]]=""),0,ROUNDDOWN(a_4_m*(ROUND(historie[[#This Row],[Výška]]*VLOOKUP(historie[[#This Row],[Veteran]],Veteran,5,FALSE),0)-b_4_m)^c_4_m,0))</f>
        <v>206</v>
      </c>
      <c r="AP364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222</v>
      </c>
      <c r="AQ364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64" s="121">
        <f>IF(OR(historie[[#This Row],[Disk]]&lt;b_7_m,historie[[#This Row],[Disk]]=""),0,ROUNDDOWN(a_7_m*(FLOOR(historie[[#This Row],[Disk]]*VLOOKUP(historie[[#This Row],[Veteran]],Veteran,8,FALSE),0.01)-b_7_m)^c_7_m,0))</f>
        <v>287</v>
      </c>
      <c r="AS364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364" s="121">
        <f>IF(OR(historie[[#This Row],[Oštěp]]&lt;b_9_m,historie[[#This Row],[Oštěp]]=""),0,ROUNDDOWN(a_9_m*(FLOOR(historie[[#This Row],[Oštěp]]*VLOOKUP(historie[[#This Row],[Veteran]],Veteran,10,FALSE),0.01)-b_9_m)^c_9_m,0))</f>
        <v>155</v>
      </c>
      <c r="AU364" s="121">
        <f>IF(OR(historie[[#This Row],[1500m]]*24*60*60&gt;b_10_m,historie[[#This Row],[1500m]]=""),0,ROUNDDOWN(a_10_m*(b_10_m-historie[[#This Row],[1500m]]*VLOOKUP(historie[[#This Row],[Veteran]],Veteran,11,FALSE)*24*60*60)^c_10_m,0))</f>
        <v>290</v>
      </c>
      <c r="AV364" s="80">
        <f t="shared" si="5"/>
        <v>1899</v>
      </c>
      <c r="AW364" s="121">
        <f t="array" ref="AW364">MAX(IF(historie[[Jméno a příjmení]:[Jméno a příjmení]]=A364,historie[[100m_body_v]:[100m_body_v]]))
+MAX(IF(historie[[Jméno a příjmení]:[Jméno a příjmení]]=A364,historie[[dálka_body_v]:[dálka_body_v]]))
+MAX(IF(historie[[Jméno a příjmení]:[Jméno a příjmení]]=A364,historie[[koule_body_v]:[koule_body_v]]))
+MAX(IF(historie[[Jméno a příjmení]:[Jméno a příjmení]]=A364,historie[[výška_body_v]:[výška_body_v]]))
+MAX(IF(historie[[Jméno a příjmení]:[Jméno a příjmení]]=A364,historie[[400m_body_v]:[400m_body_v]]))
+MAX(IF(historie[[Jméno a příjmení]:[Jméno a příjmení]]=A364,historie[[překážky_body_v]:[překážky_body_v]]))
+MAX(IF(historie[[Jméno a příjmení]:[Jméno a příjmení]]=A364,historie[[disk_body_v]:[disk_body_v]]))
+MAX(IF(historie[[Jméno a příjmení]:[Jméno a příjmení]]=A364,historie[[tyčka_body_v]:[tyčka_body_v]]))
+MAX(IF(historie[[Jméno a příjmení]:[Jméno a příjmení]]=A364,historie[[oštěp_body_v]:[oštěp_body_v]]))
+MAX(IF(historie[[Jméno a příjmení]:[Jméno a příjmení]]=A364,historie[[1500m_body_v]:[1500m_body_v]]))</f>
        <v>1899</v>
      </c>
    </row>
    <row r="365" spans="1:49" x14ac:dyDescent="0.2">
      <c r="A365" s="56" t="s">
        <v>166</v>
      </c>
      <c r="B365" s="56">
        <v>1977</v>
      </c>
      <c r="C365" s="57">
        <v>15.24</v>
      </c>
      <c r="D365" s="58">
        <v>135</v>
      </c>
      <c r="E365" s="59">
        <v>366</v>
      </c>
      <c r="F365" s="58">
        <v>153</v>
      </c>
      <c r="G365" s="57">
        <v>8.01</v>
      </c>
      <c r="H365" s="58">
        <v>367</v>
      </c>
      <c r="I365" s="59">
        <v>125</v>
      </c>
      <c r="J365" s="58">
        <v>218</v>
      </c>
      <c r="K365" s="57">
        <v>76.2</v>
      </c>
      <c r="L365" s="58">
        <v>35</v>
      </c>
      <c r="M365" s="57"/>
      <c r="N365" s="58">
        <v>0</v>
      </c>
      <c r="O365" s="57">
        <v>17.64</v>
      </c>
      <c r="P365" s="58">
        <v>228</v>
      </c>
      <c r="Q365" s="59"/>
      <c r="R365" s="58">
        <v>0</v>
      </c>
      <c r="S365" s="57">
        <v>22.93</v>
      </c>
      <c r="T365" s="58">
        <v>201</v>
      </c>
      <c r="U365" s="60"/>
      <c r="V365" s="58">
        <v>0</v>
      </c>
      <c r="W365" s="58">
        <v>1337</v>
      </c>
      <c r="X365" s="83">
        <v>2013</v>
      </c>
      <c r="Y365" s="77">
        <f>IF(historie[[#This Row],[Ročník]]&lt;&gt;0,historie[[#This Row],[Rok]]-historie[[#This Row],[Ročník]],"")</f>
        <v>36</v>
      </c>
      <c r="Z365" s="80">
        <f>IF(AND(historie[[#This Row],[Ročník]]&lt;&gt;"",FLOOR(historie[[#This Row],[Rok]]-historie[[#This Row],[Ročník]],5)&gt;=35),FLOOR(historie[[#This Row],[Rok]]-historie[[#This Row],[Ročník]],5),0)</f>
        <v>35</v>
      </c>
      <c r="AA365" s="61">
        <f>IF(OR(historie[[#This Row],[100m]]&gt;b_1_m-k_1_m*měření,historie[[#This Row],[100m]]=""),0,ROUNDDOWN(a_1_m*(b_1_m-k_1_m*měření-historie[[#This Row],[100m]])^c_1_m,0))</f>
        <v>135</v>
      </c>
      <c r="AB365" s="61">
        <f>IF(OR(historie[[#This Row],[Dálka]]&lt;b_2_m,historie[[#This Row],[Dálka]]=""),0,ROUNDDOWN(a_2_m*(historie[[#This Row],[Dálka]]-b_2_m)^c_2_m,0))</f>
        <v>153</v>
      </c>
      <c r="AC365" s="61">
        <f>IF(OR(historie[[#This Row],[Koule]]&lt;b_3_m,historie[[#This Row],[Koule]]=""),0,ROUNDDOWN(a_3_m*(historie[[#This Row],[Koule]]-b_3_m)^c_3_m,0))</f>
        <v>367</v>
      </c>
      <c r="AD365" s="61">
        <f>IF(OR(historie[[#This Row],[Výška]]&lt;b_4_m,historie[[#This Row],[Výška]]=""),0,ROUNDDOWN(a_4_m*(historie[[#This Row],[Výška]]-b_4_m)^c_4_m,0))</f>
        <v>218</v>
      </c>
      <c r="AE365" s="61">
        <f>IF(OR(historie[[#This Row],[400m]]&gt;b_5_m-k_5_m*měření,historie[[#This Row],[400m]]=""),0,ROUNDDOWN(a_5_m*(b_5_m-k_5_m*měření-historie[[#This Row],[400m]])^c_5_m,0))</f>
        <v>35</v>
      </c>
      <c r="AF365" s="61">
        <f>IF(OR(historie[[#This Row],[Překážky]]&gt;b_6_m-k_6_m*měření,historie[[#This Row],[Překážky]]=""),0,ROUNDDOWN(a_6_m*(b_6_m-k_6_m*měření-historie[[#This Row],[Překážky]])^c_6_m,0))</f>
        <v>0</v>
      </c>
      <c r="AG365" s="61">
        <f>IF(OR(historie[[#This Row],[Disk]]&lt;b_7_m,historie[[#This Row],[Disk]]=""),0,ROUNDDOWN(a_7_m*(historie[[#This Row],[Disk]]-b_7_m)^c_7_m,0))</f>
        <v>228</v>
      </c>
      <c r="AH365" s="61">
        <f>IF(OR(historie[[#This Row],[Tyčka]]&lt;b_8_m,historie[[#This Row],[Tyčka]]=""),0,ROUNDDOWN(a_8_m*(historie[[#This Row],[Tyčka]]-b_8_m)^c_8_m,0))</f>
        <v>0</v>
      </c>
      <c r="AI365" s="61">
        <f>IF(OR(historie[[#This Row],[Oštěp]]&lt;b_9_m,historie[[#This Row],[Oštěp]]=""),0,ROUNDDOWN(a_9_m*(historie[[#This Row],[Oštěp]]-b_9_m)^c_9_m,0))</f>
        <v>201</v>
      </c>
      <c r="AJ365" s="61">
        <f>IF(OR(historie[[#This Row],[1500m]]*24*60*60&gt;b_10_m,historie[[#This Row],[1500m]]=""),0,ROUNDDOWN(a_10_m*(b_10_m-historie[[#This Row],[1500m]]*24*60*60)^c_10_m,0))</f>
        <v>0</v>
      </c>
      <c r="AK36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1337</v>
      </c>
      <c r="AL365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154</v>
      </c>
      <c r="AM365" s="61">
        <f>IF(OR(historie[[#This Row],[Dálka]]&lt;b_2_m,historie[[#This Row],[Dálka]]=""),0,ROUNDDOWN(a_2_m*(ROUND(historie[[#This Row],[Dálka]]*VLOOKUP(historie[[#This Row],[Veteran]],Veteran,3,FALSE),0)-b_2_m)^c_2_m,0))</f>
        <v>171</v>
      </c>
      <c r="AN365" s="61">
        <f>IF(OR(historie[[#This Row],[Koule]]&lt;b_3_m,historie[[#This Row],[Koule]]=""),0,ROUNDDOWN(a_3_m*(FLOOR(historie[[#This Row],[Koule]]*VLOOKUP(historie[[#This Row],[Veteran]],Veteran,4,FALSE),0.01)-b_3_m)^c_3_m,0))</f>
        <v>384</v>
      </c>
      <c r="AO365" s="61">
        <f>IF(OR(historie[[#This Row],[Výška]]&lt;b_4_m,historie[[#This Row],[Výška]]=""),0,ROUNDDOWN(a_4_m*(ROUND(historie[[#This Row],[Výška]]*VLOOKUP(historie[[#This Row],[Veteran]],Veteran,5,FALSE),0)-b_4_m)^c_4_m,0))</f>
        <v>237</v>
      </c>
      <c r="AP365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70</v>
      </c>
      <c r="AQ365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65" s="61">
        <f>IF(OR(historie[[#This Row],[Disk]]&lt;b_7_m,historie[[#This Row],[Disk]]=""),0,ROUNDDOWN(a_7_m*(FLOOR(historie[[#This Row],[Disk]]*VLOOKUP(historie[[#This Row],[Veteran]],Veteran,8,FALSE),0.01)-b_7_m)^c_7_m,0))</f>
        <v>233</v>
      </c>
      <c r="AS365" s="61">
        <f>IF(OR(historie[[#This Row],[Tyčka]]&lt;b_8_m,historie[[#This Row],[Tyčka]]=""),0,ROUNDDOWN(a_8_m*(ROUND(historie[[#This Row],[Tyčka]]*VLOOKUP(historie[[#This Row],[Veteran]],Veteran,9,FALSE),0)-b_8_m)^c_8_m,0))</f>
        <v>0</v>
      </c>
      <c r="AT365" s="61">
        <f>IF(OR(historie[[#This Row],[Oštěp]]&lt;b_9_m,historie[[#This Row],[Oštěp]]=""),0,ROUNDDOWN(a_9_m*(FLOOR(historie[[#This Row],[Oštěp]]*VLOOKUP(historie[[#This Row],[Veteran]],Veteran,10,FALSE),0.01)-b_9_m)^c_9_m,0))</f>
        <v>205</v>
      </c>
      <c r="AU365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65" s="80">
        <f t="shared" si="5"/>
        <v>1454</v>
      </c>
      <c r="AW365" s="62">
        <f t="array" ref="AW365">MAX(IF(historie[[Jméno a příjmení]:[Jméno a příjmení]]=A365,historie[[100m_body_v]:[100m_body_v]]))
+MAX(IF(historie[[Jméno a příjmení]:[Jméno a příjmení]]=A365,historie[[dálka_body_v]:[dálka_body_v]]))
+MAX(IF(historie[[Jméno a příjmení]:[Jméno a příjmení]]=A365,historie[[koule_body_v]:[koule_body_v]]))
+MAX(IF(historie[[Jméno a příjmení]:[Jméno a příjmení]]=A365,historie[[výška_body_v]:[výška_body_v]]))
+MAX(IF(historie[[Jméno a příjmení]:[Jméno a příjmení]]=A365,historie[[400m_body_v]:[400m_body_v]]))
+MAX(IF(historie[[Jméno a příjmení]:[Jméno a příjmení]]=A365,historie[[překážky_body_v]:[překážky_body_v]]))
+MAX(IF(historie[[Jméno a příjmení]:[Jméno a příjmení]]=A365,historie[[disk_body_v]:[disk_body_v]]))
+MAX(IF(historie[[Jméno a příjmení]:[Jméno a příjmení]]=A365,historie[[tyčka_body_v]:[tyčka_body_v]]))
+MAX(IF(historie[[Jméno a příjmení]:[Jméno a příjmení]]=A365,historie[[oštěp_body_v]:[oštěp_body_v]]))
+MAX(IF(historie[[Jméno a příjmení]:[Jméno a příjmení]]=A365,historie[[1500m_body_v]:[1500m_body_v]]))</f>
        <v>1454</v>
      </c>
    </row>
    <row r="366" spans="1:49" x14ac:dyDescent="0.2">
      <c r="A366" s="122" t="s">
        <v>15</v>
      </c>
      <c r="B366" s="122">
        <v>1953</v>
      </c>
      <c r="C366" s="118">
        <v>21.1</v>
      </c>
      <c r="D366" s="119">
        <v>0</v>
      </c>
      <c r="E366" s="115"/>
      <c r="F366" s="119">
        <v>0</v>
      </c>
      <c r="G366" s="118">
        <v>4.1500000000000004</v>
      </c>
      <c r="H366" s="119">
        <v>142</v>
      </c>
      <c r="I366" s="115"/>
      <c r="J366" s="119">
        <v>0</v>
      </c>
      <c r="K366" s="118"/>
      <c r="L366" s="119">
        <v>0</v>
      </c>
      <c r="M366" s="118"/>
      <c r="N366" s="119">
        <v>0</v>
      </c>
      <c r="O366" s="118"/>
      <c r="P366" s="119">
        <v>0</v>
      </c>
      <c r="Q366" s="115"/>
      <c r="R366" s="119">
        <v>0</v>
      </c>
      <c r="S366" s="118"/>
      <c r="T366" s="119">
        <v>0</v>
      </c>
      <c r="U366" s="120"/>
      <c r="V366" s="119">
        <v>0</v>
      </c>
      <c r="W366" s="119">
        <v>142</v>
      </c>
      <c r="X366" s="83">
        <v>2018</v>
      </c>
      <c r="Y366" s="80">
        <f>IF(historie[[#This Row],[Ročník]]&lt;&gt;0,historie[[#This Row],[Rok]]-historie[[#This Row],[Ročník]],"")</f>
        <v>65</v>
      </c>
      <c r="Z366" s="80">
        <f>IF(AND(historie[[#This Row],[Ročník]]&lt;&gt;"",FLOOR(historie[[#This Row],[Rok]]-historie[[#This Row],[Ročník]],5)&gt;=35),FLOOR(historie[[#This Row],[Rok]]-historie[[#This Row],[Ročník]],5),0)</f>
        <v>65</v>
      </c>
      <c r="AA366" s="121">
        <f>IF(OR(historie[[#This Row],[100m]]&gt;b_1_m-k_1_m*měření,historie[[#This Row],[100m]]=""),0,ROUNDDOWN(a_1_m*(b_1_m-k_1_m*měření-historie[[#This Row],[100m]])^c_1_m,0))</f>
        <v>0</v>
      </c>
      <c r="AB366" s="121">
        <f>IF(OR(historie[[#This Row],[Dálka]]&lt;b_2_m,historie[[#This Row],[Dálka]]=""),0,ROUNDDOWN(a_2_m*(historie[[#This Row],[Dálka]]-b_2_m)^c_2_m,0))</f>
        <v>0</v>
      </c>
      <c r="AC366" s="121">
        <f>IF(OR(historie[[#This Row],[Koule]]&lt;b_3_m,historie[[#This Row],[Koule]]=""),0,ROUNDDOWN(a_3_m*(historie[[#This Row],[Koule]]-b_3_m)^c_3_m,0))</f>
        <v>142</v>
      </c>
      <c r="AD366" s="121">
        <f>IF(OR(historie[[#This Row],[Výška]]&lt;b_4_m,historie[[#This Row],[Výška]]=""),0,ROUNDDOWN(a_4_m*(historie[[#This Row],[Výška]]-b_4_m)^c_4_m,0))</f>
        <v>0</v>
      </c>
      <c r="AE366" s="121">
        <f>IF(OR(historie[[#This Row],[400m]]&gt;b_5_m-k_5_m*měření,historie[[#This Row],[400m]]=""),0,ROUNDDOWN(a_5_m*(b_5_m-k_5_m*měření-historie[[#This Row],[400m]])^c_5_m,0))</f>
        <v>0</v>
      </c>
      <c r="AF366" s="121">
        <f>IF(OR(historie[[#This Row],[Překážky]]&gt;b_6_m-k_6_m*měření,historie[[#This Row],[Překážky]]=""),0,ROUNDDOWN(a_6_m*(b_6_m-k_6_m*měření-historie[[#This Row],[Překážky]])^c_6_m,0))</f>
        <v>0</v>
      </c>
      <c r="AG366" s="121">
        <f>IF(OR(historie[[#This Row],[Disk]]&lt;b_7_m,historie[[#This Row],[Disk]]=""),0,ROUNDDOWN(a_7_m*(historie[[#This Row],[Disk]]-b_7_m)^c_7_m,0))</f>
        <v>0</v>
      </c>
      <c r="AH366" s="121">
        <f>IF(OR(historie[[#This Row],[Tyčka]]&lt;b_8_m,historie[[#This Row],[Tyčka]]=""),0,ROUNDDOWN(a_8_m*(historie[[#This Row],[Tyčka]]-b_8_m)^c_8_m,0))</f>
        <v>0</v>
      </c>
      <c r="AI366" s="121">
        <f>IF(OR(historie[[#This Row],[Oštěp]]&lt;b_9_m,historie[[#This Row],[Oštěp]]=""),0,ROUNDDOWN(a_9_m*(historie[[#This Row],[Oštěp]]-b_9_m)^c_9_m,0))</f>
        <v>0</v>
      </c>
      <c r="AJ366" s="121">
        <f>IF(OR(historie[[#This Row],[1500m]]*24*60*60&gt;b_10_m,historie[[#This Row],[1500m]]=""),0,ROUNDDOWN(a_10_m*(b_10_m-historie[[#This Row],[1500m]]*24*60*60)^c_10_m,0))</f>
        <v>0</v>
      </c>
      <c r="AK36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142</v>
      </c>
      <c r="AL366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0</v>
      </c>
      <c r="AM366" s="121">
        <f>IF(OR(historie[[#This Row],[Dálka]]&lt;b_2_m,historie[[#This Row],[Dálka]]=""),0,ROUNDDOWN(a_2_m*(ROUND(historie[[#This Row],[Dálka]]*VLOOKUP(historie[[#This Row],[Veteran]],Veteran,3,FALSE),0)-b_2_m)^c_2_m,0))</f>
        <v>0</v>
      </c>
      <c r="AN366" s="121">
        <f>IF(OR(historie[[#This Row],[Koule]]&lt;b_3_m,historie[[#This Row],[Koule]]=""),0,ROUNDDOWN(a_3_m*(FLOOR(historie[[#This Row],[Koule]]*VLOOKUP(historie[[#This Row],[Veteran]],Veteran,4,FALSE),0.01)-b_3_m)^c_3_m,0))</f>
        <v>327</v>
      </c>
      <c r="AO366" s="121">
        <f>IF(OR(historie[[#This Row],[Výška]]&lt;b_4_m,historie[[#This Row],[Výška]]=""),0,ROUNDDOWN(a_4_m*(ROUND(historie[[#This Row],[Výška]]*VLOOKUP(historie[[#This Row],[Veteran]],Veteran,5,FALSE),0)-b_4_m)^c_4_m,0))</f>
        <v>0</v>
      </c>
      <c r="AP366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66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66" s="121">
        <f>IF(OR(historie[[#This Row],[Disk]]&lt;b_7_m,historie[[#This Row],[Disk]]=""),0,ROUNDDOWN(a_7_m*(FLOOR(historie[[#This Row],[Disk]]*VLOOKUP(historie[[#This Row],[Veteran]],Veteran,8,FALSE),0.01)-b_7_m)^c_7_m,0))</f>
        <v>0</v>
      </c>
      <c r="AS366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366" s="121">
        <f>IF(OR(historie[[#This Row],[Oštěp]]&lt;b_9_m,historie[[#This Row],[Oštěp]]=""),0,ROUNDDOWN(a_9_m*(FLOOR(historie[[#This Row],[Oštěp]]*VLOOKUP(historie[[#This Row],[Veteran]],Veteran,10,FALSE),0.01)-b_9_m)^c_9_m,0))</f>
        <v>0</v>
      </c>
      <c r="AU366" s="12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66" s="80">
        <f t="shared" si="5"/>
        <v>327</v>
      </c>
      <c r="AW366" s="121">
        <f t="array" ref="AW366">MAX(IF(historie[[Jméno a příjmení]:[Jméno a příjmení]]=A366,historie[[100m_body_v]:[100m_body_v]]))
+MAX(IF(historie[[Jméno a příjmení]:[Jméno a příjmení]]=A366,historie[[dálka_body_v]:[dálka_body_v]]))
+MAX(IF(historie[[Jméno a příjmení]:[Jméno a příjmení]]=A366,historie[[koule_body_v]:[koule_body_v]]))
+MAX(IF(historie[[Jméno a příjmení]:[Jméno a příjmení]]=A366,historie[[výška_body_v]:[výška_body_v]]))
+MAX(IF(historie[[Jméno a příjmení]:[Jméno a příjmení]]=A366,historie[[400m_body_v]:[400m_body_v]]))
+MAX(IF(historie[[Jméno a příjmení]:[Jméno a příjmení]]=A366,historie[[překážky_body_v]:[překážky_body_v]]))
+MAX(IF(historie[[Jméno a příjmení]:[Jméno a příjmení]]=A366,historie[[disk_body_v]:[disk_body_v]]))
+MAX(IF(historie[[Jméno a příjmení]:[Jméno a příjmení]]=A366,historie[[tyčka_body_v]:[tyčka_body_v]]))
+MAX(IF(historie[[Jméno a příjmení]:[Jméno a příjmení]]=A366,historie[[oštěp_body_v]:[oštěp_body_v]]))
+MAX(IF(historie[[Jméno a příjmení]:[Jméno a příjmení]]=A366,historie[[1500m_body_v]:[1500m_body_v]]))</f>
        <v>2806</v>
      </c>
    </row>
    <row r="367" spans="1:49" x14ac:dyDescent="0.2">
      <c r="A367" s="56" t="s">
        <v>15</v>
      </c>
      <c r="B367" s="56">
        <v>1948</v>
      </c>
      <c r="C367" s="57">
        <v>16.59</v>
      </c>
      <c r="D367" s="58">
        <v>33</v>
      </c>
      <c r="E367" s="59">
        <v>382</v>
      </c>
      <c r="F367" s="58">
        <v>177</v>
      </c>
      <c r="G367" s="57">
        <v>5.44</v>
      </c>
      <c r="H367" s="58">
        <v>216</v>
      </c>
      <c r="I367" s="64">
        <v>130</v>
      </c>
      <c r="J367" s="58">
        <v>250</v>
      </c>
      <c r="K367" s="57"/>
      <c r="L367" s="58">
        <v>0</v>
      </c>
      <c r="M367" s="57"/>
      <c r="N367" s="58">
        <v>0</v>
      </c>
      <c r="O367" s="57">
        <v>17.28</v>
      </c>
      <c r="P367" s="58">
        <v>222</v>
      </c>
      <c r="Q367" s="63">
        <v>220</v>
      </c>
      <c r="R367" s="58">
        <v>179</v>
      </c>
      <c r="S367" s="57">
        <v>19.329999999999998</v>
      </c>
      <c r="T367" s="58">
        <v>152</v>
      </c>
      <c r="U367" s="60"/>
      <c r="V367" s="58">
        <v>0</v>
      </c>
      <c r="W367" s="58">
        <v>1229</v>
      </c>
      <c r="X367" s="83">
        <v>2009</v>
      </c>
      <c r="Y367" s="77">
        <f>IF(historie[[#This Row],[Ročník]]&lt;&gt;0,historie[[#This Row],[Rok]]-historie[[#This Row],[Ročník]],"")</f>
        <v>61</v>
      </c>
      <c r="Z367" s="80">
        <f>IF(AND(historie[[#This Row],[Ročník]]&lt;&gt;"",FLOOR(historie[[#This Row],[Rok]]-historie[[#This Row],[Ročník]],5)&gt;=35),FLOOR(historie[[#This Row],[Rok]]-historie[[#This Row],[Ročník]],5),0)</f>
        <v>60</v>
      </c>
      <c r="AA367" s="61">
        <f>IF(OR(historie[[#This Row],[100m]]&gt;b_1_m-k_1_m*měření,historie[[#This Row],[100m]]=""),0,ROUNDDOWN(a_1_m*(b_1_m-k_1_m*měření-historie[[#This Row],[100m]])^c_1_m,0))</f>
        <v>33</v>
      </c>
      <c r="AB367" s="61">
        <f>IF(OR(historie[[#This Row],[Dálka]]&lt;b_2_m,historie[[#This Row],[Dálka]]=""),0,ROUNDDOWN(a_2_m*(historie[[#This Row],[Dálka]]-b_2_m)^c_2_m,0))</f>
        <v>177</v>
      </c>
      <c r="AC367" s="61">
        <f>IF(OR(historie[[#This Row],[Koule]]&lt;b_3_m,historie[[#This Row],[Koule]]=""),0,ROUNDDOWN(a_3_m*(historie[[#This Row],[Koule]]-b_3_m)^c_3_m,0))</f>
        <v>216</v>
      </c>
      <c r="AD367" s="61">
        <f>IF(OR(historie[[#This Row],[Výška]]&lt;b_4_m,historie[[#This Row],[Výška]]=""),0,ROUNDDOWN(a_4_m*(historie[[#This Row],[Výška]]-b_4_m)^c_4_m,0))</f>
        <v>250</v>
      </c>
      <c r="AE367" s="61">
        <f>IF(OR(historie[[#This Row],[400m]]&gt;b_5_m-k_5_m*měření,historie[[#This Row],[400m]]=""),0,ROUNDDOWN(a_5_m*(b_5_m-k_5_m*měření-historie[[#This Row],[400m]])^c_5_m,0))</f>
        <v>0</v>
      </c>
      <c r="AF367" s="61">
        <f>IF(OR(historie[[#This Row],[Překážky]]&gt;b_6_m-k_6_m*měření,historie[[#This Row],[Překážky]]=""),0,ROUNDDOWN(a_6_m*(b_6_m-k_6_m*měření-historie[[#This Row],[Překážky]])^c_6_m,0))</f>
        <v>0</v>
      </c>
      <c r="AG367" s="61">
        <f>IF(OR(historie[[#This Row],[Disk]]&lt;b_7_m,historie[[#This Row],[Disk]]=""),0,ROUNDDOWN(a_7_m*(historie[[#This Row],[Disk]]-b_7_m)^c_7_m,0))</f>
        <v>222</v>
      </c>
      <c r="AH367" s="61">
        <f>IF(OR(historie[[#This Row],[Tyčka]]&lt;b_8_m,historie[[#This Row],[Tyčka]]=""),0,ROUNDDOWN(a_8_m*(historie[[#This Row],[Tyčka]]-b_8_m)^c_8_m,0))</f>
        <v>179</v>
      </c>
      <c r="AI367" s="61">
        <f>IF(OR(historie[[#This Row],[Oštěp]]&lt;b_9_m,historie[[#This Row],[Oštěp]]=""),0,ROUNDDOWN(a_9_m*(historie[[#This Row],[Oštěp]]-b_9_m)^c_9_m,0))</f>
        <v>152</v>
      </c>
      <c r="AJ367" s="61">
        <f>IF(OR(historie[[#This Row],[1500m]]*24*60*60&gt;b_10_m,historie[[#This Row],[1500m]]=""),0,ROUNDDOWN(a_10_m*(b_10_m-historie[[#This Row],[1500m]]*24*60*60)^c_10_m,0))</f>
        <v>0</v>
      </c>
      <c r="AK36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1229</v>
      </c>
      <c r="AL367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284</v>
      </c>
      <c r="AM367" s="61">
        <f>IF(OR(historie[[#This Row],[Dálka]]&lt;b_2_m,historie[[#This Row],[Dálka]]=""),0,ROUNDDOWN(a_2_m*(ROUND(historie[[#This Row],[Dálka]]*VLOOKUP(historie[[#This Row],[Veteran]],Veteran,3,FALSE),0)-b_2_m)^c_2_m,0))</f>
        <v>457</v>
      </c>
      <c r="AN367" s="61">
        <f>IF(OR(historie[[#This Row],[Koule]]&lt;b_3_m,historie[[#This Row],[Koule]]=""),0,ROUNDDOWN(a_3_m*(FLOOR(historie[[#This Row],[Koule]]*VLOOKUP(historie[[#This Row],[Veteran]],Veteran,4,FALSE),0.01)-b_3_m)^c_3_m,0))</f>
        <v>401</v>
      </c>
      <c r="AO367" s="61">
        <f>IF(OR(historie[[#This Row],[Výška]]&lt;b_4_m,historie[[#This Row],[Výška]]=""),0,ROUNDDOWN(a_4_m*(ROUND(historie[[#This Row],[Výška]]*VLOOKUP(historie[[#This Row],[Veteran]],Veteran,5,FALSE),0)-b_4_m)^c_4_m,0))</f>
        <v>536</v>
      </c>
      <c r="AP367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67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67" s="61">
        <f>IF(OR(historie[[#This Row],[Disk]]&lt;b_7_m,historie[[#This Row],[Disk]]=""),0,ROUNDDOWN(a_7_m*(FLOOR(historie[[#This Row],[Disk]]*VLOOKUP(historie[[#This Row],[Veteran]],Veteran,8,FALSE),0.01)-b_7_m)^c_7_m,0))</f>
        <v>445</v>
      </c>
      <c r="AS367" s="61">
        <f>IF(OR(historie[[#This Row],[Tyčka]]&lt;b_8_m,historie[[#This Row],[Tyčka]]=""),0,ROUNDDOWN(a_8_m*(ROUND(historie[[#This Row],[Tyčka]]*VLOOKUP(historie[[#This Row],[Veteran]],Veteran,9,FALSE),0)-b_8_m)^c_8_m,0))</f>
        <v>389</v>
      </c>
      <c r="AT367" s="61">
        <f>IF(OR(historie[[#This Row],[Oštěp]]&lt;b_9_m,historie[[#This Row],[Oštěp]]=""),0,ROUNDDOWN(a_9_m*(FLOOR(historie[[#This Row],[Oštěp]]*VLOOKUP(historie[[#This Row],[Veteran]],Veteran,10,FALSE),0.01)-b_9_m)^c_9_m,0))</f>
        <v>294</v>
      </c>
      <c r="AU367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67" s="80">
        <f t="shared" si="5"/>
        <v>2806</v>
      </c>
      <c r="AW367" s="62">
        <f t="array" ref="AW367">MAX(IF(historie[[Jméno a příjmení]:[Jméno a příjmení]]=A367,historie[[100m_body_v]:[100m_body_v]]))
+MAX(IF(historie[[Jméno a příjmení]:[Jméno a příjmení]]=A367,historie[[dálka_body_v]:[dálka_body_v]]))
+MAX(IF(historie[[Jméno a příjmení]:[Jméno a příjmení]]=A367,historie[[koule_body_v]:[koule_body_v]]))
+MAX(IF(historie[[Jméno a příjmení]:[Jméno a příjmení]]=A367,historie[[výška_body_v]:[výška_body_v]]))
+MAX(IF(historie[[Jméno a příjmení]:[Jméno a příjmení]]=A367,historie[[400m_body_v]:[400m_body_v]]))
+MAX(IF(historie[[Jméno a příjmení]:[Jméno a příjmení]]=A367,historie[[překážky_body_v]:[překážky_body_v]]))
+MAX(IF(historie[[Jméno a příjmení]:[Jméno a příjmení]]=A367,historie[[disk_body_v]:[disk_body_v]]))
+MAX(IF(historie[[Jméno a příjmení]:[Jméno a příjmení]]=A367,historie[[tyčka_body_v]:[tyčka_body_v]]))
+MAX(IF(historie[[Jméno a příjmení]:[Jméno a příjmení]]=A367,historie[[oštěp_body_v]:[oštěp_body_v]]))
+MAX(IF(historie[[Jméno a příjmení]:[Jméno a příjmení]]=A367,historie[[1500m_body_v]:[1500m_body_v]]))</f>
        <v>2806</v>
      </c>
    </row>
    <row r="368" spans="1:49" x14ac:dyDescent="0.2">
      <c r="A368" s="56" t="s">
        <v>15</v>
      </c>
      <c r="B368" s="56">
        <v>1982</v>
      </c>
      <c r="C368" s="57">
        <v>15.85</v>
      </c>
      <c r="D368" s="58">
        <v>82</v>
      </c>
      <c r="E368" s="59">
        <v>382</v>
      </c>
      <c r="F368" s="58">
        <v>177</v>
      </c>
      <c r="G368" s="57">
        <v>5.51</v>
      </c>
      <c r="H368" s="58">
        <v>220</v>
      </c>
      <c r="I368" s="63">
        <v>130</v>
      </c>
      <c r="J368" s="58">
        <v>250</v>
      </c>
      <c r="K368" s="57"/>
      <c r="L368" s="58">
        <v>0</v>
      </c>
      <c r="M368" s="57"/>
      <c r="N368" s="58">
        <v>0</v>
      </c>
      <c r="O368" s="57">
        <v>17.079999999999998</v>
      </c>
      <c r="P368" s="58">
        <v>218</v>
      </c>
      <c r="Q368" s="63">
        <v>240</v>
      </c>
      <c r="R368" s="58">
        <v>220</v>
      </c>
      <c r="S368" s="57">
        <v>21.49</v>
      </c>
      <c r="T368" s="58">
        <v>181</v>
      </c>
      <c r="U368" s="60"/>
      <c r="V368" s="58">
        <v>0</v>
      </c>
      <c r="W368" s="58">
        <v>1348</v>
      </c>
      <c r="X368" s="83">
        <v>2007</v>
      </c>
      <c r="Y368" s="77">
        <f>IF(historie[[#This Row],[Ročník]]&lt;&gt;0,historie[[#This Row],[Rok]]-historie[[#This Row],[Ročník]],"")</f>
        <v>25</v>
      </c>
      <c r="Z368" s="80">
        <f>IF(AND(historie[[#This Row],[Ročník]]&lt;&gt;"",FLOOR(historie[[#This Row],[Rok]]-historie[[#This Row],[Ročník]],5)&gt;=35),FLOOR(historie[[#This Row],[Rok]]-historie[[#This Row],[Ročník]],5),0)</f>
        <v>0</v>
      </c>
      <c r="AA368" s="61">
        <f>IF(OR(historie[[#This Row],[100m]]&gt;b_1_m-k_1_m*měření,historie[[#This Row],[100m]]=""),0,ROUNDDOWN(a_1_m*(b_1_m-k_1_m*měření-historie[[#This Row],[100m]])^c_1_m,0))</f>
        <v>82</v>
      </c>
      <c r="AB368" s="61">
        <f>IF(OR(historie[[#This Row],[Dálka]]&lt;b_2_m,historie[[#This Row],[Dálka]]=""),0,ROUNDDOWN(a_2_m*(historie[[#This Row],[Dálka]]-b_2_m)^c_2_m,0))</f>
        <v>177</v>
      </c>
      <c r="AC368" s="61">
        <f>IF(OR(historie[[#This Row],[Koule]]&lt;b_3_m,historie[[#This Row],[Koule]]=""),0,ROUNDDOWN(a_3_m*(historie[[#This Row],[Koule]]-b_3_m)^c_3_m,0))</f>
        <v>220</v>
      </c>
      <c r="AD368" s="61">
        <f>IF(OR(historie[[#This Row],[Výška]]&lt;b_4_m,historie[[#This Row],[Výška]]=""),0,ROUNDDOWN(a_4_m*(historie[[#This Row],[Výška]]-b_4_m)^c_4_m,0))</f>
        <v>250</v>
      </c>
      <c r="AE368" s="61">
        <f>IF(OR(historie[[#This Row],[400m]]&gt;b_5_m-k_5_m*měření,historie[[#This Row],[400m]]=""),0,ROUNDDOWN(a_5_m*(b_5_m-k_5_m*měření-historie[[#This Row],[400m]])^c_5_m,0))</f>
        <v>0</v>
      </c>
      <c r="AF368" s="61">
        <f>IF(OR(historie[[#This Row],[Překážky]]&gt;b_6_m-k_6_m*měření,historie[[#This Row],[Překážky]]=""),0,ROUNDDOWN(a_6_m*(b_6_m-k_6_m*měření-historie[[#This Row],[Překážky]])^c_6_m,0))</f>
        <v>0</v>
      </c>
      <c r="AG368" s="61">
        <f>IF(OR(historie[[#This Row],[Disk]]&lt;b_7_m,historie[[#This Row],[Disk]]=""),0,ROUNDDOWN(a_7_m*(historie[[#This Row],[Disk]]-b_7_m)^c_7_m,0))</f>
        <v>218</v>
      </c>
      <c r="AH368" s="61">
        <f>IF(OR(historie[[#This Row],[Tyčka]]&lt;b_8_m,historie[[#This Row],[Tyčka]]=""),0,ROUNDDOWN(a_8_m*(historie[[#This Row],[Tyčka]]-b_8_m)^c_8_m,0))</f>
        <v>220</v>
      </c>
      <c r="AI368" s="61">
        <f>IF(OR(historie[[#This Row],[Oštěp]]&lt;b_9_m,historie[[#This Row],[Oštěp]]=""),0,ROUNDDOWN(a_9_m*(historie[[#This Row],[Oštěp]]-b_9_m)^c_9_m,0))</f>
        <v>181</v>
      </c>
      <c r="AJ368" s="61">
        <f>IF(OR(historie[[#This Row],[1500m]]*24*60*60&gt;b_10_m,historie[[#This Row],[1500m]]=""),0,ROUNDDOWN(a_10_m*(b_10_m-historie[[#This Row],[1500m]]*24*60*60)^c_10_m,0))</f>
        <v>0</v>
      </c>
      <c r="AK36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1348</v>
      </c>
      <c r="AL368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82</v>
      </c>
      <c r="AM368" s="61">
        <f>IF(OR(historie[[#This Row],[Dálka]]&lt;b_2_m,historie[[#This Row],[Dálka]]=""),0,ROUNDDOWN(a_2_m*(ROUND(historie[[#This Row],[Dálka]]*VLOOKUP(historie[[#This Row],[Veteran]],Veteran,3,FALSE),0)-b_2_m)^c_2_m,0))</f>
        <v>177</v>
      </c>
      <c r="AN368" s="61">
        <f>IF(OR(historie[[#This Row],[Koule]]&lt;b_3_m,historie[[#This Row],[Koule]]=""),0,ROUNDDOWN(a_3_m*(FLOOR(historie[[#This Row],[Koule]]*VLOOKUP(historie[[#This Row],[Veteran]],Veteran,4,FALSE),0.01)-b_3_m)^c_3_m,0))</f>
        <v>220</v>
      </c>
      <c r="AO368" s="61">
        <f>IF(OR(historie[[#This Row],[Výška]]&lt;b_4_m,historie[[#This Row],[Výška]]=""),0,ROUNDDOWN(a_4_m*(ROUND(historie[[#This Row],[Výška]]*VLOOKUP(historie[[#This Row],[Veteran]],Veteran,5,FALSE),0)-b_4_m)^c_4_m,0))</f>
        <v>250</v>
      </c>
      <c r="AP368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68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68" s="61">
        <f>IF(OR(historie[[#This Row],[Disk]]&lt;b_7_m,historie[[#This Row],[Disk]]=""),0,ROUNDDOWN(a_7_m*(FLOOR(historie[[#This Row],[Disk]]*VLOOKUP(historie[[#This Row],[Veteran]],Veteran,8,FALSE),0.01)-b_7_m)^c_7_m,0))</f>
        <v>218</v>
      </c>
      <c r="AS368" s="61">
        <f>IF(OR(historie[[#This Row],[Tyčka]]&lt;b_8_m,historie[[#This Row],[Tyčka]]=""),0,ROUNDDOWN(a_8_m*(ROUND(historie[[#This Row],[Tyčka]]*VLOOKUP(historie[[#This Row],[Veteran]],Veteran,9,FALSE),0)-b_8_m)^c_8_m,0))</f>
        <v>220</v>
      </c>
      <c r="AT368" s="61">
        <f>IF(OR(historie[[#This Row],[Oštěp]]&lt;b_9_m,historie[[#This Row],[Oštěp]]=""),0,ROUNDDOWN(a_9_m*(FLOOR(historie[[#This Row],[Oštěp]]*VLOOKUP(historie[[#This Row],[Veteran]],Veteran,10,FALSE),0.01)-b_9_m)^c_9_m,0))</f>
        <v>181</v>
      </c>
      <c r="AU368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68" s="80">
        <f t="shared" si="5"/>
        <v>1348</v>
      </c>
      <c r="AW368" s="62">
        <f t="array" ref="AW368">MAX(IF(historie[[Jméno a příjmení]:[Jméno a příjmení]]=A368,historie[[100m_body_v]:[100m_body_v]]))
+MAX(IF(historie[[Jméno a příjmení]:[Jméno a příjmení]]=A368,historie[[dálka_body_v]:[dálka_body_v]]))
+MAX(IF(historie[[Jméno a příjmení]:[Jméno a příjmení]]=A368,historie[[koule_body_v]:[koule_body_v]]))
+MAX(IF(historie[[Jméno a příjmení]:[Jméno a příjmení]]=A368,historie[[výška_body_v]:[výška_body_v]]))
+MAX(IF(historie[[Jméno a příjmení]:[Jméno a příjmení]]=A368,historie[[400m_body_v]:[400m_body_v]]))
+MAX(IF(historie[[Jméno a příjmení]:[Jméno a příjmení]]=A368,historie[[překážky_body_v]:[překážky_body_v]]))
+MAX(IF(historie[[Jméno a příjmení]:[Jméno a příjmení]]=A368,historie[[disk_body_v]:[disk_body_v]]))
+MAX(IF(historie[[Jméno a příjmení]:[Jméno a příjmení]]=A368,historie[[tyčka_body_v]:[tyčka_body_v]]))
+MAX(IF(historie[[Jméno a příjmení]:[Jméno a příjmení]]=A368,historie[[oštěp_body_v]:[oštěp_body_v]]))
+MAX(IF(historie[[Jméno a příjmení]:[Jméno a příjmení]]=A368,historie[[1500m_body_v]:[1500m_body_v]]))</f>
        <v>2806</v>
      </c>
    </row>
    <row r="369" spans="1:49" x14ac:dyDescent="0.2">
      <c r="A369" s="56" t="s">
        <v>15</v>
      </c>
      <c r="B369" s="56">
        <v>1982</v>
      </c>
      <c r="C369" s="57">
        <v>15.03</v>
      </c>
      <c r="D369" s="58">
        <v>156</v>
      </c>
      <c r="E369" s="59">
        <v>431</v>
      </c>
      <c r="F369" s="58">
        <v>257</v>
      </c>
      <c r="G369" s="57">
        <v>6.17</v>
      </c>
      <c r="H369" s="58">
        <v>259</v>
      </c>
      <c r="I369" s="59">
        <v>140</v>
      </c>
      <c r="J369" s="58">
        <v>317</v>
      </c>
      <c r="K369" s="57">
        <v>88.2</v>
      </c>
      <c r="L369" s="58">
        <v>0</v>
      </c>
      <c r="M369" s="57"/>
      <c r="N369" s="58">
        <v>0</v>
      </c>
      <c r="O369" s="57">
        <v>20.32</v>
      </c>
      <c r="P369" s="58">
        <v>278</v>
      </c>
      <c r="Q369" s="59">
        <v>261</v>
      </c>
      <c r="R369" s="58">
        <v>270</v>
      </c>
      <c r="S369" s="57">
        <v>22.47</v>
      </c>
      <c r="T369" s="58">
        <v>195</v>
      </c>
      <c r="U369" s="60"/>
      <c r="V369" s="58">
        <v>0</v>
      </c>
      <c r="W369" s="58">
        <v>1728</v>
      </c>
      <c r="X369" s="83">
        <v>2003</v>
      </c>
      <c r="Y369" s="77">
        <f>IF(historie[[#This Row],[Ročník]]&lt;&gt;0,historie[[#This Row],[Rok]]-historie[[#This Row],[Ročník]],"")</f>
        <v>21</v>
      </c>
      <c r="Z369" s="80">
        <f>IF(AND(historie[[#This Row],[Ročník]]&lt;&gt;"",FLOOR(historie[[#This Row],[Rok]]-historie[[#This Row],[Ročník]],5)&gt;=35),FLOOR(historie[[#This Row],[Rok]]-historie[[#This Row],[Ročník]],5),0)</f>
        <v>0</v>
      </c>
      <c r="AA369" s="61">
        <f>IF(OR(historie[[#This Row],[100m]]&gt;b_1_m-k_1_m*měření,historie[[#This Row],[100m]]=""),0,ROUNDDOWN(a_1_m*(b_1_m-k_1_m*měření-historie[[#This Row],[100m]])^c_1_m,0))</f>
        <v>156</v>
      </c>
      <c r="AB369" s="61">
        <f>IF(OR(historie[[#This Row],[Dálka]]&lt;b_2_m,historie[[#This Row],[Dálka]]=""),0,ROUNDDOWN(a_2_m*(historie[[#This Row],[Dálka]]-b_2_m)^c_2_m,0))</f>
        <v>257</v>
      </c>
      <c r="AC369" s="61">
        <f>IF(OR(historie[[#This Row],[Koule]]&lt;b_3_m,historie[[#This Row],[Koule]]=""),0,ROUNDDOWN(a_3_m*(historie[[#This Row],[Koule]]-b_3_m)^c_3_m,0))</f>
        <v>259</v>
      </c>
      <c r="AD369" s="61">
        <f>IF(OR(historie[[#This Row],[Výška]]&lt;b_4_m,historie[[#This Row],[Výška]]=""),0,ROUNDDOWN(a_4_m*(historie[[#This Row],[Výška]]-b_4_m)^c_4_m,0))</f>
        <v>317</v>
      </c>
      <c r="AE369" s="61">
        <f>IF(OR(historie[[#This Row],[400m]]&gt;b_5_m-k_5_m*měření,historie[[#This Row],[400m]]=""),0,ROUNDDOWN(a_5_m*(b_5_m-k_5_m*měření-historie[[#This Row],[400m]])^c_5_m,0))</f>
        <v>0</v>
      </c>
      <c r="AF369" s="61">
        <f>IF(OR(historie[[#This Row],[Překážky]]&gt;b_6_m-k_6_m*měření,historie[[#This Row],[Překážky]]=""),0,ROUNDDOWN(a_6_m*(b_6_m-k_6_m*měření-historie[[#This Row],[Překážky]])^c_6_m,0))</f>
        <v>0</v>
      </c>
      <c r="AG369" s="61">
        <f>IF(OR(historie[[#This Row],[Disk]]&lt;b_7_m,historie[[#This Row],[Disk]]=""),0,ROUNDDOWN(a_7_m*(historie[[#This Row],[Disk]]-b_7_m)^c_7_m,0))</f>
        <v>278</v>
      </c>
      <c r="AH369" s="61">
        <f>IF(OR(historie[[#This Row],[Tyčka]]&lt;b_8_m,historie[[#This Row],[Tyčka]]=""),0,ROUNDDOWN(a_8_m*(historie[[#This Row],[Tyčka]]-b_8_m)^c_8_m,0))</f>
        <v>266</v>
      </c>
      <c r="AI369" s="61">
        <f>IF(OR(historie[[#This Row],[Oštěp]]&lt;b_9_m,historie[[#This Row],[Oštěp]]=""),0,ROUNDDOWN(a_9_m*(historie[[#This Row],[Oštěp]]-b_9_m)^c_9_m,0))</f>
        <v>195</v>
      </c>
      <c r="AJ369" s="61">
        <f>IF(OR(historie[[#This Row],[1500m]]*24*60*60&gt;b_10_m,historie[[#This Row],[1500m]]=""),0,ROUNDDOWN(a_10_m*(b_10_m-historie[[#This Row],[1500m]]*24*60*60)^c_10_m,0))</f>
        <v>0</v>
      </c>
      <c r="AK36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1728</v>
      </c>
      <c r="AL369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156</v>
      </c>
      <c r="AM369" s="61">
        <f>IF(OR(historie[[#This Row],[Dálka]]&lt;b_2_m,historie[[#This Row],[Dálka]]=""),0,ROUNDDOWN(a_2_m*(ROUND(historie[[#This Row],[Dálka]]*VLOOKUP(historie[[#This Row],[Veteran]],Veteran,3,FALSE),0)-b_2_m)^c_2_m,0))</f>
        <v>257</v>
      </c>
      <c r="AN369" s="61">
        <f>IF(OR(historie[[#This Row],[Koule]]&lt;b_3_m,historie[[#This Row],[Koule]]=""),0,ROUNDDOWN(a_3_m*(FLOOR(historie[[#This Row],[Koule]]*VLOOKUP(historie[[#This Row],[Veteran]],Veteran,4,FALSE),0.01)-b_3_m)^c_3_m,0))</f>
        <v>259</v>
      </c>
      <c r="AO369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369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69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69" s="61">
        <f>IF(OR(historie[[#This Row],[Disk]]&lt;b_7_m,historie[[#This Row],[Disk]]=""),0,ROUNDDOWN(a_7_m*(FLOOR(historie[[#This Row],[Disk]]*VLOOKUP(historie[[#This Row],[Veteran]],Veteran,8,FALSE),0.01)-b_7_m)^c_7_m,0))</f>
        <v>278</v>
      </c>
      <c r="AS369" s="61">
        <f>IF(OR(historie[[#This Row],[Tyčka]]&lt;b_8_m,historie[[#This Row],[Tyčka]]=""),0,ROUNDDOWN(a_8_m*(ROUND(historie[[#This Row],[Tyčka]]*VLOOKUP(historie[[#This Row],[Veteran]],Veteran,9,FALSE),0)-b_8_m)^c_8_m,0))</f>
        <v>266</v>
      </c>
      <c r="AT369" s="61">
        <f>IF(OR(historie[[#This Row],[Oštěp]]&lt;b_9_m,historie[[#This Row],[Oštěp]]=""),0,ROUNDDOWN(a_9_m*(FLOOR(historie[[#This Row],[Oštěp]]*VLOOKUP(historie[[#This Row],[Veteran]],Veteran,10,FALSE),0.01)-b_9_m)^c_9_m,0))</f>
        <v>195</v>
      </c>
      <c r="AU369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69" s="80">
        <f t="shared" si="5"/>
        <v>1728</v>
      </c>
      <c r="AW369" s="62">
        <f t="array" ref="AW369">MAX(IF(historie[[Jméno a příjmení]:[Jméno a příjmení]]=A369,historie[[100m_body_v]:[100m_body_v]]))
+MAX(IF(historie[[Jméno a příjmení]:[Jméno a příjmení]]=A369,historie[[dálka_body_v]:[dálka_body_v]]))
+MAX(IF(historie[[Jméno a příjmení]:[Jméno a příjmení]]=A369,historie[[koule_body_v]:[koule_body_v]]))
+MAX(IF(historie[[Jméno a příjmení]:[Jméno a příjmení]]=A369,historie[[výška_body_v]:[výška_body_v]]))
+MAX(IF(historie[[Jméno a příjmení]:[Jméno a příjmení]]=A369,historie[[400m_body_v]:[400m_body_v]]))
+MAX(IF(historie[[Jméno a příjmení]:[Jméno a příjmení]]=A369,historie[[překážky_body_v]:[překážky_body_v]]))
+MAX(IF(historie[[Jméno a příjmení]:[Jméno a příjmení]]=A369,historie[[disk_body_v]:[disk_body_v]]))
+MAX(IF(historie[[Jméno a příjmení]:[Jméno a příjmení]]=A369,historie[[tyčka_body_v]:[tyčka_body_v]]))
+MAX(IF(historie[[Jméno a příjmení]:[Jméno a příjmení]]=A369,historie[[oštěp_body_v]:[oštěp_body_v]]))
+MAX(IF(historie[[Jméno a příjmení]:[Jméno a příjmení]]=A369,historie[[1500m_body_v]:[1500m_body_v]]))</f>
        <v>2806</v>
      </c>
    </row>
    <row r="370" spans="1:49" x14ac:dyDescent="0.2">
      <c r="A370" s="56" t="s">
        <v>15</v>
      </c>
      <c r="B370" s="56">
        <v>1982</v>
      </c>
      <c r="C370" s="57">
        <v>14.9</v>
      </c>
      <c r="D370" s="58">
        <v>170</v>
      </c>
      <c r="E370" s="59">
        <v>378</v>
      </c>
      <c r="F370" s="58">
        <v>171</v>
      </c>
      <c r="G370" s="57">
        <v>6.43</v>
      </c>
      <c r="H370" s="58">
        <v>274</v>
      </c>
      <c r="I370" s="59">
        <v>140</v>
      </c>
      <c r="J370" s="58">
        <v>317</v>
      </c>
      <c r="K370" s="57"/>
      <c r="L370" s="58">
        <v>0</v>
      </c>
      <c r="M370" s="57"/>
      <c r="N370" s="58">
        <v>0</v>
      </c>
      <c r="O370" s="57">
        <v>22.09</v>
      </c>
      <c r="P370" s="58">
        <v>311</v>
      </c>
      <c r="Q370" s="59">
        <v>254</v>
      </c>
      <c r="R370" s="58">
        <v>251</v>
      </c>
      <c r="S370" s="57">
        <v>21.45</v>
      </c>
      <c r="T370" s="58">
        <v>181</v>
      </c>
      <c r="U370" s="60"/>
      <c r="V370" s="58">
        <v>0</v>
      </c>
      <c r="W370" s="58">
        <v>1675</v>
      </c>
      <c r="X370" s="83">
        <v>2002</v>
      </c>
      <c r="Y370" s="77">
        <f>IF(historie[[#This Row],[Ročník]]&lt;&gt;0,historie[[#This Row],[Rok]]-historie[[#This Row],[Ročník]],"")</f>
        <v>20</v>
      </c>
      <c r="Z370" s="80">
        <f>IF(AND(historie[[#This Row],[Ročník]]&lt;&gt;"",FLOOR(historie[[#This Row],[Rok]]-historie[[#This Row],[Ročník]],5)&gt;=35),FLOOR(historie[[#This Row],[Rok]]-historie[[#This Row],[Ročník]],5),0)</f>
        <v>0</v>
      </c>
      <c r="AA370" s="61">
        <f>IF(OR(historie[[#This Row],[100m]]&gt;b_1_m-k_1_m*měření,historie[[#This Row],[100m]]=""),0,ROUNDDOWN(a_1_m*(b_1_m-k_1_m*měření-historie[[#This Row],[100m]])^c_1_m,0))</f>
        <v>170</v>
      </c>
      <c r="AB370" s="61">
        <f>IF(OR(historie[[#This Row],[Dálka]]&lt;b_2_m,historie[[#This Row],[Dálka]]=""),0,ROUNDDOWN(a_2_m*(historie[[#This Row],[Dálka]]-b_2_m)^c_2_m,0))</f>
        <v>171</v>
      </c>
      <c r="AC370" s="61">
        <f>IF(OR(historie[[#This Row],[Koule]]&lt;b_3_m,historie[[#This Row],[Koule]]=""),0,ROUNDDOWN(a_3_m*(historie[[#This Row],[Koule]]-b_3_m)^c_3_m,0))</f>
        <v>274</v>
      </c>
      <c r="AD370" s="61">
        <f>IF(OR(historie[[#This Row],[Výška]]&lt;b_4_m,historie[[#This Row],[Výška]]=""),0,ROUNDDOWN(a_4_m*(historie[[#This Row],[Výška]]-b_4_m)^c_4_m,0))</f>
        <v>317</v>
      </c>
      <c r="AE370" s="61">
        <f>IF(OR(historie[[#This Row],[400m]]&gt;b_5_m-k_5_m*měření,historie[[#This Row],[400m]]=""),0,ROUNDDOWN(a_5_m*(b_5_m-k_5_m*měření-historie[[#This Row],[400m]])^c_5_m,0))</f>
        <v>0</v>
      </c>
      <c r="AF370" s="61">
        <f>IF(OR(historie[[#This Row],[Překážky]]&gt;b_6_m-k_6_m*měření,historie[[#This Row],[Překážky]]=""),0,ROUNDDOWN(a_6_m*(b_6_m-k_6_m*měření-historie[[#This Row],[Překážky]])^c_6_m,0))</f>
        <v>0</v>
      </c>
      <c r="AG370" s="61">
        <f>IF(OR(historie[[#This Row],[Disk]]&lt;b_7_m,historie[[#This Row],[Disk]]=""),0,ROUNDDOWN(a_7_m*(historie[[#This Row],[Disk]]-b_7_m)^c_7_m,0))</f>
        <v>311</v>
      </c>
      <c r="AH370" s="61">
        <f>IF(OR(historie[[#This Row],[Tyčka]]&lt;b_8_m,historie[[#This Row],[Tyčka]]=""),0,ROUNDDOWN(a_8_m*(historie[[#This Row],[Tyčka]]-b_8_m)^c_8_m,0))</f>
        <v>251</v>
      </c>
      <c r="AI370" s="61">
        <f>IF(OR(historie[[#This Row],[Oštěp]]&lt;b_9_m,historie[[#This Row],[Oštěp]]=""),0,ROUNDDOWN(a_9_m*(historie[[#This Row],[Oštěp]]-b_9_m)^c_9_m,0))</f>
        <v>181</v>
      </c>
      <c r="AJ370" s="61">
        <f>IF(OR(historie[[#This Row],[1500m]]*24*60*60&gt;b_10_m,historie[[#This Row],[1500m]]=""),0,ROUNDDOWN(a_10_m*(b_10_m-historie[[#This Row],[1500m]]*24*60*60)^c_10_m,0))</f>
        <v>0</v>
      </c>
      <c r="AK37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1675</v>
      </c>
      <c r="AL370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170</v>
      </c>
      <c r="AM370" s="61">
        <f>IF(OR(historie[[#This Row],[Dálka]]&lt;b_2_m,historie[[#This Row],[Dálka]]=""),0,ROUNDDOWN(a_2_m*(ROUND(historie[[#This Row],[Dálka]]*VLOOKUP(historie[[#This Row],[Veteran]],Veteran,3,FALSE),0)-b_2_m)^c_2_m,0))</f>
        <v>171</v>
      </c>
      <c r="AN370" s="61">
        <f>IF(OR(historie[[#This Row],[Koule]]&lt;b_3_m,historie[[#This Row],[Koule]]=""),0,ROUNDDOWN(a_3_m*(FLOOR(historie[[#This Row],[Koule]]*VLOOKUP(historie[[#This Row],[Veteran]],Veteran,4,FALSE),0.01)-b_3_m)^c_3_m,0))</f>
        <v>274</v>
      </c>
      <c r="AO370" s="61">
        <f>IF(OR(historie[[#This Row],[Výška]]&lt;b_4_m,historie[[#This Row],[Výška]]=""),0,ROUNDDOWN(a_4_m*(ROUND(historie[[#This Row],[Výška]]*VLOOKUP(historie[[#This Row],[Veteran]],Veteran,5,FALSE),0)-b_4_m)^c_4_m,0))</f>
        <v>317</v>
      </c>
      <c r="AP370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70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70" s="61">
        <f>IF(OR(historie[[#This Row],[Disk]]&lt;b_7_m,historie[[#This Row],[Disk]]=""),0,ROUNDDOWN(a_7_m*(FLOOR(historie[[#This Row],[Disk]]*VLOOKUP(historie[[#This Row],[Veteran]],Veteran,8,FALSE),0.01)-b_7_m)^c_7_m,0))</f>
        <v>311</v>
      </c>
      <c r="AS370" s="61">
        <f>IF(OR(historie[[#This Row],[Tyčka]]&lt;b_8_m,historie[[#This Row],[Tyčka]]=""),0,ROUNDDOWN(a_8_m*(ROUND(historie[[#This Row],[Tyčka]]*VLOOKUP(historie[[#This Row],[Veteran]],Veteran,9,FALSE),0)-b_8_m)^c_8_m,0))</f>
        <v>251</v>
      </c>
      <c r="AT370" s="61">
        <f>IF(OR(historie[[#This Row],[Oštěp]]&lt;b_9_m,historie[[#This Row],[Oštěp]]=""),0,ROUNDDOWN(a_9_m*(FLOOR(historie[[#This Row],[Oštěp]]*VLOOKUP(historie[[#This Row],[Veteran]],Veteran,10,FALSE),0.01)-b_9_m)^c_9_m,0))</f>
        <v>181</v>
      </c>
      <c r="AU370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70" s="80">
        <f t="shared" si="5"/>
        <v>1675</v>
      </c>
      <c r="AW370" s="62">
        <f t="array" ref="AW370">MAX(IF(historie[[Jméno a příjmení]:[Jméno a příjmení]]=A370,historie[[100m_body_v]:[100m_body_v]]))
+MAX(IF(historie[[Jméno a příjmení]:[Jméno a příjmení]]=A370,historie[[dálka_body_v]:[dálka_body_v]]))
+MAX(IF(historie[[Jméno a příjmení]:[Jméno a příjmení]]=A370,historie[[koule_body_v]:[koule_body_v]]))
+MAX(IF(historie[[Jméno a příjmení]:[Jméno a příjmení]]=A370,historie[[výška_body_v]:[výška_body_v]]))
+MAX(IF(historie[[Jméno a příjmení]:[Jméno a příjmení]]=A370,historie[[400m_body_v]:[400m_body_v]]))
+MAX(IF(historie[[Jméno a příjmení]:[Jméno a příjmení]]=A370,historie[[překážky_body_v]:[překážky_body_v]]))
+MAX(IF(historie[[Jméno a příjmení]:[Jméno a příjmení]]=A370,historie[[disk_body_v]:[disk_body_v]]))
+MAX(IF(historie[[Jméno a příjmení]:[Jméno a příjmení]]=A370,historie[[tyčka_body_v]:[tyčka_body_v]]))
+MAX(IF(historie[[Jméno a příjmení]:[Jméno a příjmení]]=A370,historie[[oštěp_body_v]:[oštěp_body_v]]))
+MAX(IF(historie[[Jméno a příjmení]:[Jméno a příjmení]]=A370,historie[[1500m_body_v]:[1500m_body_v]]))</f>
        <v>2806</v>
      </c>
    </row>
    <row r="371" spans="1:49" x14ac:dyDescent="0.2">
      <c r="A371" s="56" t="s">
        <v>15</v>
      </c>
      <c r="B371" s="56">
        <v>1982</v>
      </c>
      <c r="C371" s="57">
        <v>15.1</v>
      </c>
      <c r="D371" s="58">
        <v>174</v>
      </c>
      <c r="E371" s="59">
        <v>388</v>
      </c>
      <c r="F371" s="58">
        <v>187</v>
      </c>
      <c r="G371" s="57">
        <v>6.03</v>
      </c>
      <c r="H371" s="58">
        <v>251</v>
      </c>
      <c r="I371" s="59">
        <v>145</v>
      </c>
      <c r="J371" s="58">
        <v>352</v>
      </c>
      <c r="K371" s="57">
        <v>88</v>
      </c>
      <c r="L371" s="58">
        <v>0</v>
      </c>
      <c r="M371" s="57"/>
      <c r="N371" s="58">
        <v>0</v>
      </c>
      <c r="O371" s="57">
        <v>19.489999999999998</v>
      </c>
      <c r="P371" s="58">
        <v>262</v>
      </c>
      <c r="Q371" s="59">
        <v>225</v>
      </c>
      <c r="R371" s="58">
        <v>189</v>
      </c>
      <c r="S371" s="57">
        <v>20.440000000000001</v>
      </c>
      <c r="T371" s="58">
        <v>167</v>
      </c>
      <c r="U371" s="60"/>
      <c r="V371" s="58">
        <v>0</v>
      </c>
      <c r="W371" s="58">
        <v>1582</v>
      </c>
      <c r="X371" s="83">
        <v>1998</v>
      </c>
      <c r="Y371" s="77">
        <f>IF(historie[[#This Row],[Ročník]]&lt;&gt;0,historie[[#This Row],[Rok]]-historie[[#This Row],[Ročník]],"")</f>
        <v>16</v>
      </c>
      <c r="Z371" s="80">
        <f>IF(AND(historie[[#This Row],[Ročník]]&lt;&gt;"",FLOOR(historie[[#This Row],[Rok]]-historie[[#This Row],[Ročník]],5)&gt;=35),FLOOR(historie[[#This Row],[Rok]]-historie[[#This Row],[Ročník]],5),0)</f>
        <v>0</v>
      </c>
      <c r="AA371" s="61">
        <f>IF(OR(historie[[#This Row],[100m]]&gt;b_1_m-k_1_m*měření,historie[[#This Row],[100m]]=""),0,ROUNDDOWN(a_1_m*(b_1_m-k_1_m*měření-historie[[#This Row],[100m]])^c_1_m,0))</f>
        <v>149</v>
      </c>
      <c r="AB371" s="61">
        <f>IF(OR(historie[[#This Row],[Dálka]]&lt;b_2_m,historie[[#This Row],[Dálka]]=""),0,ROUNDDOWN(a_2_m*(historie[[#This Row],[Dálka]]-b_2_m)^c_2_m,0))</f>
        <v>187</v>
      </c>
      <c r="AC371" s="61">
        <f>IF(OR(historie[[#This Row],[Koule]]&lt;b_3_m,historie[[#This Row],[Koule]]=""),0,ROUNDDOWN(a_3_m*(historie[[#This Row],[Koule]]-b_3_m)^c_3_m,0))</f>
        <v>251</v>
      </c>
      <c r="AD371" s="61">
        <f>IF(OR(historie[[#This Row],[Výška]]&lt;b_4_m,historie[[#This Row],[Výška]]=""),0,ROUNDDOWN(a_4_m*(historie[[#This Row],[Výška]]-b_4_m)^c_4_m,0))</f>
        <v>352</v>
      </c>
      <c r="AE371" s="61">
        <f>IF(OR(historie[[#This Row],[400m]]&gt;b_5_m-k_5_m*měření,historie[[#This Row],[400m]]=""),0,ROUNDDOWN(a_5_m*(b_5_m-k_5_m*měření-historie[[#This Row],[400m]])^c_5_m,0))</f>
        <v>0</v>
      </c>
      <c r="AF371" s="61">
        <f>IF(OR(historie[[#This Row],[Překážky]]&gt;b_6_m-k_6_m*měření,historie[[#This Row],[Překážky]]=""),0,ROUNDDOWN(a_6_m*(b_6_m-k_6_m*měření-historie[[#This Row],[Překážky]])^c_6_m,0))</f>
        <v>0</v>
      </c>
      <c r="AG371" s="61">
        <f>IF(OR(historie[[#This Row],[Disk]]&lt;b_7_m,historie[[#This Row],[Disk]]=""),0,ROUNDDOWN(a_7_m*(historie[[#This Row],[Disk]]-b_7_m)^c_7_m,0))</f>
        <v>263</v>
      </c>
      <c r="AH371" s="61">
        <f>IF(OR(historie[[#This Row],[Tyčka]]&lt;b_8_m,historie[[#This Row],[Tyčka]]=""),0,ROUNDDOWN(a_8_m*(historie[[#This Row],[Tyčka]]-b_8_m)^c_8_m,0))</f>
        <v>189</v>
      </c>
      <c r="AI371" s="61">
        <f>IF(OR(historie[[#This Row],[Oštěp]]&lt;b_9_m,historie[[#This Row],[Oštěp]]=""),0,ROUNDDOWN(a_9_m*(historie[[#This Row],[Oštěp]]-b_9_m)^c_9_m,0))</f>
        <v>167</v>
      </c>
      <c r="AJ371" s="61">
        <f>IF(OR(historie[[#This Row],[1500m]]*24*60*60&gt;b_10_m,historie[[#This Row],[1500m]]=""),0,ROUNDDOWN(a_10_m*(b_10_m-historie[[#This Row],[1500m]]*24*60*60)^c_10_m,0))</f>
        <v>0</v>
      </c>
      <c r="AK37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1558</v>
      </c>
      <c r="AL371" s="61">
        <f>IF(OR(historie[[#This Row],[100m]]&gt;b_1_m-k_1_m*měření,historie[[#This Row],[100m]]=""),0,ROUNDDOWN(a_1_m*(b_1_m-k_1_m*měření-CEILING(historie[[#This Row],[100m]]*VLOOKUP(historie[[#This Row],[Veteran]],Veteran,2,FALSE),0.01))^c_1_m,0))</f>
        <v>149</v>
      </c>
      <c r="AM371" s="61">
        <f>IF(OR(historie[[#This Row],[Dálka]]&lt;b_2_m,historie[[#This Row],[Dálka]]=""),0,ROUNDDOWN(a_2_m*(ROUND(historie[[#This Row],[Dálka]]*VLOOKUP(historie[[#This Row],[Veteran]],Veteran,3,FALSE),0)-b_2_m)^c_2_m,0))</f>
        <v>187</v>
      </c>
      <c r="AN371" s="61">
        <f>IF(OR(historie[[#This Row],[Koule]]&lt;b_3_m,historie[[#This Row],[Koule]]=""),0,ROUNDDOWN(a_3_m*(FLOOR(historie[[#This Row],[Koule]]*VLOOKUP(historie[[#This Row],[Veteran]],Veteran,4,FALSE),0.01)-b_3_m)^c_3_m,0))</f>
        <v>251</v>
      </c>
      <c r="AO371" s="61">
        <f>IF(OR(historie[[#This Row],[Výška]]&lt;b_4_m,historie[[#This Row],[Výška]]=""),0,ROUNDDOWN(a_4_m*(ROUND(historie[[#This Row],[Výška]]*VLOOKUP(historie[[#This Row],[Veteran]],Veteran,5,FALSE),0)-b_4_m)^c_4_m,0))</f>
        <v>352</v>
      </c>
      <c r="AP371" s="61">
        <f>IF(OR(historie[[#This Row],[400m]]&gt;b_5_m-k_5_m*měření,historie[[#This Row],[400m]]=""),0,ROUNDDOWN(a_5_m*(b_5_m-k_5_m*měření-CEILING(historie[[#This Row],[400m]]*VLOOKUP(historie[[#This Row],[Veteran]],Veteran,6,FALSE),0.01))^c_5_m,0))</f>
        <v>0</v>
      </c>
      <c r="AQ371" s="6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71" s="61">
        <f>IF(OR(historie[[#This Row],[Disk]]&lt;b_7_m,historie[[#This Row],[Disk]]=""),0,ROUNDDOWN(a_7_m*(FLOOR(historie[[#This Row],[Disk]]*VLOOKUP(historie[[#This Row],[Veteran]],Veteran,8,FALSE),0.01)-b_7_m)^c_7_m,0))</f>
        <v>263</v>
      </c>
      <c r="AS371" s="61">
        <f>IF(OR(historie[[#This Row],[Tyčka]]&lt;b_8_m,historie[[#This Row],[Tyčka]]=""),0,ROUNDDOWN(a_8_m*(ROUND(historie[[#This Row],[Tyčka]]*VLOOKUP(historie[[#This Row],[Veteran]],Veteran,9,FALSE),0)-b_8_m)^c_8_m,0))</f>
        <v>189</v>
      </c>
      <c r="AT371" s="61">
        <f>IF(OR(historie[[#This Row],[Oštěp]]&lt;b_9_m,historie[[#This Row],[Oštěp]]=""),0,ROUNDDOWN(a_9_m*(FLOOR(historie[[#This Row],[Oštěp]]*VLOOKUP(historie[[#This Row],[Veteran]],Veteran,10,FALSE),0.01)-b_9_m)^c_9_m,0))</f>
        <v>167</v>
      </c>
      <c r="AU371" s="6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71" s="80">
        <f t="shared" si="5"/>
        <v>1558</v>
      </c>
      <c r="AW371" s="62">
        <f t="array" ref="AW371">MAX(IF(historie[[Jméno a příjmení]:[Jméno a příjmení]]=A371,historie[[100m_body_v]:[100m_body_v]]))
+MAX(IF(historie[[Jméno a příjmení]:[Jméno a příjmení]]=A371,historie[[dálka_body_v]:[dálka_body_v]]))
+MAX(IF(historie[[Jméno a příjmení]:[Jméno a příjmení]]=A371,historie[[koule_body_v]:[koule_body_v]]))
+MAX(IF(historie[[Jméno a příjmení]:[Jméno a příjmení]]=A371,historie[[výška_body_v]:[výška_body_v]]))
+MAX(IF(historie[[Jméno a příjmení]:[Jméno a příjmení]]=A371,historie[[400m_body_v]:[400m_body_v]]))
+MAX(IF(historie[[Jméno a příjmení]:[Jméno a příjmení]]=A371,historie[[překážky_body_v]:[překážky_body_v]]))
+MAX(IF(historie[[Jméno a příjmení]:[Jméno a příjmení]]=A371,historie[[disk_body_v]:[disk_body_v]]))
+MAX(IF(historie[[Jméno a příjmení]:[Jméno a příjmení]]=A371,historie[[tyčka_body_v]:[tyčka_body_v]]))
+MAX(IF(historie[[Jméno a příjmení]:[Jméno a příjmení]]=A371,historie[[oštěp_body_v]:[oštěp_body_v]]))
+MAX(IF(historie[[Jméno a příjmení]:[Jméno a příjmení]]=A371,historie[[1500m_body_v]:[1500m_body_v]]))</f>
        <v>2806</v>
      </c>
    </row>
    <row r="372" spans="1:49" x14ac:dyDescent="0.2">
      <c r="A372" s="122" t="s">
        <v>55</v>
      </c>
      <c r="B372" s="122">
        <v>1974</v>
      </c>
      <c r="C372" s="118">
        <v>14.09</v>
      </c>
      <c r="D372" s="119">
        <v>413</v>
      </c>
      <c r="E372" s="115">
        <v>435</v>
      </c>
      <c r="F372" s="119">
        <v>386</v>
      </c>
      <c r="G372" s="118">
        <v>7.36</v>
      </c>
      <c r="H372" s="119">
        <v>416</v>
      </c>
      <c r="I372" s="115">
        <v>150</v>
      </c>
      <c r="J372" s="119">
        <v>504</v>
      </c>
      <c r="K372" s="118">
        <v>67.180000000000007</v>
      </c>
      <c r="L372" s="119">
        <v>381</v>
      </c>
      <c r="M372" s="118"/>
      <c r="N372" s="119">
        <v>0</v>
      </c>
      <c r="O372" s="118">
        <v>22.66</v>
      </c>
      <c r="P372" s="119">
        <v>412</v>
      </c>
      <c r="Q372" s="115">
        <v>170</v>
      </c>
      <c r="R372" s="119">
        <v>130</v>
      </c>
      <c r="S372" s="118">
        <v>29.71</v>
      </c>
      <c r="T372" s="119">
        <v>367</v>
      </c>
      <c r="U372" s="120">
        <v>3.9069444444444447E-3</v>
      </c>
      <c r="V372" s="119">
        <v>514</v>
      </c>
      <c r="W372" s="119">
        <v>3523</v>
      </c>
      <c r="X372" s="83">
        <v>2022</v>
      </c>
      <c r="Y372" s="80">
        <f>IF(historie[[#This Row],[Ročník]]&lt;&gt;0,historie[[#This Row],[Rok]]-historie[[#This Row],[Ročník]],"")</f>
        <v>48</v>
      </c>
      <c r="Z372" s="80">
        <f>IF(AND(historie[[#This Row],[Ročník]]&lt;&gt;"",FLOOR(historie[[#This Row],[Rok]]-historie[[#This Row],[Ročník]],5)&gt;=35),FLOOR(historie[[#This Row],[Rok]]-historie[[#This Row],[Ročník]],5),0)</f>
        <v>45</v>
      </c>
      <c r="AA372" s="121">
        <f>IF(OR(historie[[#This Row],[100m]]&gt;b_1_m-k_1_m*měření,historie[[#This Row],[100m]]=""),0,ROUNDDOWN(a_1_m*(b_1_m-k_1_m*měření-historie[[#This Row],[100m]])^c_1_m,0))</f>
        <v>267</v>
      </c>
      <c r="AB372" s="121">
        <f>IF(OR(historie[[#This Row],[Dálka]]&lt;b_2_m,historie[[#This Row],[Dálka]]=""),0,ROUNDDOWN(a_2_m*(historie[[#This Row],[Dálka]]-b_2_m)^c_2_m,0))</f>
        <v>264</v>
      </c>
      <c r="AC372" s="121">
        <f>IF(OR(historie[[#This Row],[Koule]]&lt;b_3_m,historie[[#This Row],[Koule]]=""),0,ROUNDDOWN(a_3_m*(historie[[#This Row],[Koule]]-b_3_m)^c_3_m,0))</f>
        <v>328</v>
      </c>
      <c r="AD372" s="121">
        <f>IF(OR(historie[[#This Row],[Výška]]&lt;b_4_m,historie[[#This Row],[Výška]]=""),0,ROUNDDOWN(a_4_m*(historie[[#This Row],[Výška]]-b_4_m)^c_4_m,0))</f>
        <v>389</v>
      </c>
      <c r="AE372" s="121">
        <f>IF(OR(historie[[#This Row],[400m]]&gt;b_5_m-k_5_m*měření,historie[[#This Row],[400m]]=""),0,ROUNDDOWN(a_5_m*(b_5_m-k_5_m*měření-historie[[#This Row],[400m]])^c_5_m,0))</f>
        <v>198</v>
      </c>
      <c r="AF372" s="121">
        <f>IF(OR(historie[[#This Row],[Překážky]]&gt;b_6_m-k_6_m*měření,historie[[#This Row],[Překážky]]=""),0,ROUNDDOWN(a_6_m*(b_6_m-k_6_m*měření-historie[[#This Row],[Překážky]])^c_6_m,0))</f>
        <v>0</v>
      </c>
      <c r="AG372" s="121">
        <f>IF(OR(historie[[#This Row],[Disk]]&lt;b_7_m,historie[[#This Row],[Disk]]=""),0,ROUNDDOWN(a_7_m*(historie[[#This Row],[Disk]]-b_7_m)^c_7_m,0))</f>
        <v>322</v>
      </c>
      <c r="AH372" s="121">
        <f>IF(OR(historie[[#This Row],[Tyčka]]&lt;b_8_m,historie[[#This Row],[Tyčka]]=""),0,ROUNDDOWN(a_8_m*(historie[[#This Row],[Tyčka]]-b_8_m)^c_8_m,0))</f>
        <v>86</v>
      </c>
      <c r="AI372" s="121">
        <f>IF(OR(historie[[#This Row],[Oštěp]]&lt;b_9_m,historie[[#This Row],[Oštěp]]=""),0,ROUNDDOWN(a_9_m*(historie[[#This Row],[Oštěp]]-b_9_m)^c_9_m,0))</f>
        <v>295</v>
      </c>
      <c r="AJ372" s="121">
        <f>IF(OR(historie[[#This Row],[1500m]]*24*60*60&gt;b_10_m,historie[[#This Row],[1500m]]=""),0,ROUNDDOWN(a_10_m*(b_10_m-historie[[#This Row],[1500m]]*24*60*60)^c_10_m,0))</f>
        <v>363</v>
      </c>
      <c r="AK37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2512</v>
      </c>
      <c r="AL372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413</v>
      </c>
      <c r="AM372" s="121">
        <f>IF(OR(historie[[#This Row],[Dálka]]&lt;b_2_m,historie[[#This Row],[Dálka]]=""),0,ROUNDDOWN(a_2_m*(ROUND(historie[[#This Row],[Dálka]]*VLOOKUP(historie[[#This Row],[Veteran]],Veteran,3,FALSE),0)-b_2_m)^c_2_m,0))</f>
        <v>386</v>
      </c>
      <c r="AN372" s="121">
        <f>IF(OR(historie[[#This Row],[Koule]]&lt;b_3_m,historie[[#This Row],[Koule]]=""),0,ROUNDDOWN(a_3_m*(FLOOR(historie[[#This Row],[Koule]]*VLOOKUP(historie[[#This Row],[Veteran]],Veteran,4,FALSE),0.01)-b_3_m)^c_3_m,0))</f>
        <v>416</v>
      </c>
      <c r="AO372" s="121">
        <f>IF(OR(historie[[#This Row],[Výška]]&lt;b_4_m,historie[[#This Row],[Výška]]=""),0,ROUNDDOWN(a_4_m*(ROUND(historie[[#This Row],[Výška]]*VLOOKUP(historie[[#This Row],[Veteran]],Veteran,5,FALSE),0)-b_4_m)^c_4_m,0))</f>
        <v>504</v>
      </c>
      <c r="AP372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381</v>
      </c>
      <c r="AQ372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72" s="121">
        <f>IF(OR(historie[[#This Row],[Disk]]&lt;b_7_m,historie[[#This Row],[Disk]]=""),0,ROUNDDOWN(a_7_m*(FLOOR(historie[[#This Row],[Disk]]*VLOOKUP(historie[[#This Row],[Veteran]],Veteran,8,FALSE),0.01)-b_7_m)^c_7_m,0))</f>
        <v>412</v>
      </c>
      <c r="AS372" s="121">
        <f>IF(OR(historie[[#This Row],[Tyčka]]&lt;b_8_m,historie[[#This Row],[Tyčka]]=""),0,ROUNDDOWN(a_8_m*(ROUND(historie[[#This Row],[Tyčka]]*VLOOKUP(historie[[#This Row],[Veteran]],Veteran,9,FALSE),0)-b_8_m)^c_8_m,0))</f>
        <v>130</v>
      </c>
      <c r="AT372" s="121">
        <f>IF(OR(historie[[#This Row],[Oštěp]]&lt;b_9_m,historie[[#This Row],[Oštěp]]=""),0,ROUNDDOWN(a_9_m*(FLOOR(historie[[#This Row],[Oštěp]]*VLOOKUP(historie[[#This Row],[Veteran]],Veteran,10,FALSE),0.01)-b_9_m)^c_9_m,0))</f>
        <v>367</v>
      </c>
      <c r="AU372" s="121">
        <f>IF(OR(historie[[#This Row],[1500m]]*24*60*60&gt;b_10_m,historie[[#This Row],[1500m]]=""),0,ROUNDDOWN(a_10_m*(b_10_m-historie[[#This Row],[1500m]]*VLOOKUP(historie[[#This Row],[Veteran]],Veteran,11,FALSE)*24*60*60)^c_10_m,0))</f>
        <v>514</v>
      </c>
      <c r="AV372" s="80">
        <f t="shared" ref="AV372:AV379" si="6">SUM(AL372:AU372)</f>
        <v>3523</v>
      </c>
      <c r="AW372" s="121" cm="1">
        <f t="array" ref="AW372">MAX(IF(historie[[Jméno a příjmení]:[Jméno a příjmení]]=A372,historie[[100m_body_v]:[100m_body_v]]))
+MAX(IF(historie[[Jméno a příjmení]:[Jméno a příjmení]]=A372,historie[[dálka_body_v]:[dálka_body_v]]))
+MAX(IF(historie[[Jméno a příjmení]:[Jméno a příjmení]]=A372,historie[[koule_body_v]:[koule_body_v]]))
+MAX(IF(historie[[Jméno a příjmení]:[Jméno a příjmení]]=A372,historie[[výška_body_v]:[výška_body_v]]))
+MAX(IF(historie[[Jméno a příjmení]:[Jméno a příjmení]]=A372,historie[[400m_body_v]:[400m_body_v]]))
+MAX(IF(historie[[Jméno a příjmení]:[Jméno a příjmení]]=A372,historie[[překážky_body_v]:[překážky_body_v]]))
+MAX(IF(historie[[Jméno a příjmení]:[Jméno a příjmení]]=A372,historie[[disk_body_v]:[disk_body_v]]))
+MAX(IF(historie[[Jméno a příjmení]:[Jméno a příjmení]]=A372,historie[[tyčka_body_v]:[tyčka_body_v]]))
+MAX(IF(historie[[Jméno a příjmení]:[Jméno a příjmení]]=A372,historie[[oštěp_body_v]:[oštěp_body_v]]))
+MAX(IF(historie[[Jméno a příjmení]:[Jméno a příjmení]]=A372,historie[[1500m_body_v]:[1500m_body_v]]))</f>
        <v>4038</v>
      </c>
    </row>
    <row r="373" spans="1:49" x14ac:dyDescent="0.2">
      <c r="A373" s="122" t="s">
        <v>215</v>
      </c>
      <c r="B373" s="122">
        <v>1990</v>
      </c>
      <c r="C373" s="118">
        <v>12.78</v>
      </c>
      <c r="D373" s="119">
        <v>464</v>
      </c>
      <c r="E373" s="115">
        <v>448</v>
      </c>
      <c r="F373" s="119">
        <v>287</v>
      </c>
      <c r="G373" s="118">
        <v>9.3000000000000007</v>
      </c>
      <c r="H373" s="119">
        <v>444</v>
      </c>
      <c r="I373" s="115">
        <v>160</v>
      </c>
      <c r="J373" s="119">
        <v>464</v>
      </c>
      <c r="K373" s="118">
        <v>62.38</v>
      </c>
      <c r="L373" s="119">
        <v>331</v>
      </c>
      <c r="M373" s="118">
        <v>22.46</v>
      </c>
      <c r="N373" s="119">
        <v>165</v>
      </c>
      <c r="O373" s="118">
        <v>24.87</v>
      </c>
      <c r="P373" s="119">
        <v>365</v>
      </c>
      <c r="Q373" s="115">
        <v>210</v>
      </c>
      <c r="R373" s="119">
        <v>159</v>
      </c>
      <c r="S373" s="118">
        <v>28.91</v>
      </c>
      <c r="T373" s="119">
        <v>284</v>
      </c>
      <c r="U373" s="120">
        <v>3.9636574074074071E-3</v>
      </c>
      <c r="V373" s="119">
        <v>340</v>
      </c>
      <c r="W373" s="119">
        <v>3303</v>
      </c>
      <c r="X373" s="83">
        <v>2022</v>
      </c>
      <c r="Y373" s="80">
        <f>IF(historie[[#This Row],[Ročník]]&lt;&gt;0,historie[[#This Row],[Rok]]-historie[[#This Row],[Ročník]],"")</f>
        <v>32</v>
      </c>
      <c r="Z373" s="80">
        <f>IF(AND(historie[[#This Row],[Ročník]]&lt;&gt;"",FLOOR(historie[[#This Row],[Rok]]-historie[[#This Row],[Ročník]],5)&gt;=35),FLOOR(historie[[#This Row],[Rok]]-historie[[#This Row],[Ročník]],5),0)</f>
        <v>0</v>
      </c>
      <c r="AA373" s="121">
        <f>IF(OR(historie[[#This Row],[100m]]&gt;b_1_m-k_1_m*měření,historie[[#This Row],[100m]]=""),0,ROUNDDOWN(a_1_m*(b_1_m-k_1_m*měření-historie[[#This Row],[100m]])^c_1_m,0))</f>
        <v>464</v>
      </c>
      <c r="AB373" s="121">
        <f>IF(OR(historie[[#This Row],[Dálka]]&lt;b_2_m,historie[[#This Row],[Dálka]]=""),0,ROUNDDOWN(a_2_m*(historie[[#This Row],[Dálka]]-b_2_m)^c_2_m,0))</f>
        <v>287</v>
      </c>
      <c r="AC373" s="121">
        <f>IF(OR(historie[[#This Row],[Koule]]&lt;b_3_m,historie[[#This Row],[Koule]]=""),0,ROUNDDOWN(a_3_m*(historie[[#This Row],[Koule]]-b_3_m)^c_3_m,0))</f>
        <v>444</v>
      </c>
      <c r="AD373" s="121">
        <f>IF(OR(historie[[#This Row],[Výška]]&lt;b_4_m,historie[[#This Row],[Výška]]=""),0,ROUNDDOWN(a_4_m*(historie[[#This Row],[Výška]]-b_4_m)^c_4_m,0))</f>
        <v>464</v>
      </c>
      <c r="AE373" s="121">
        <f>IF(OR(historie[[#This Row],[400m]]&gt;b_5_m-k_5_m*měření,historie[[#This Row],[400m]]=""),0,ROUNDDOWN(a_5_m*(b_5_m-k_5_m*měření-historie[[#This Row],[400m]])^c_5_m,0))</f>
        <v>331</v>
      </c>
      <c r="AF373" s="121">
        <f>IF(OR(historie[[#This Row],[Překážky]]&gt;b_6_m-k_6_m*měření,historie[[#This Row],[Překážky]]=""),0,ROUNDDOWN(a_6_m*(b_6_m-k_6_m*měření-historie[[#This Row],[Překážky]])^c_6_m,0))</f>
        <v>167</v>
      </c>
      <c r="AG373" s="121">
        <f>IF(OR(historie[[#This Row],[Disk]]&lt;b_7_m,historie[[#This Row],[Disk]]=""),0,ROUNDDOWN(a_7_m*(historie[[#This Row],[Disk]]-b_7_m)^c_7_m,0))</f>
        <v>365</v>
      </c>
      <c r="AH373" s="121">
        <f>IF(OR(historie[[#This Row],[Tyčka]]&lt;b_8_m,historie[[#This Row],[Tyčka]]=""),0,ROUNDDOWN(a_8_m*(historie[[#This Row],[Tyčka]]-b_8_m)^c_8_m,0))</f>
        <v>159</v>
      </c>
      <c r="AI373" s="121">
        <f>IF(OR(historie[[#This Row],[Oštěp]]&lt;b_9_m,historie[[#This Row],[Oštěp]]=""),0,ROUNDDOWN(a_9_m*(historie[[#This Row],[Oštěp]]-b_9_m)^c_9_m,0))</f>
        <v>284</v>
      </c>
      <c r="AJ373" s="121">
        <f>IF(OR(historie[[#This Row],[1500m]]*24*60*60&gt;b_10_m,historie[[#This Row],[1500m]]=""),0,ROUNDDOWN(a_10_m*(b_10_m-historie[[#This Row],[1500m]]*24*60*60)^c_10_m,0))</f>
        <v>340</v>
      </c>
      <c r="AK37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3305</v>
      </c>
      <c r="AL373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464</v>
      </c>
      <c r="AM373" s="121">
        <f>IF(OR(historie[[#This Row],[Dálka]]&lt;b_2_m,historie[[#This Row],[Dálka]]=""),0,ROUNDDOWN(a_2_m*(ROUND(historie[[#This Row],[Dálka]]*VLOOKUP(historie[[#This Row],[Veteran]],Veteran,3,FALSE),0)-b_2_m)^c_2_m,0))</f>
        <v>287</v>
      </c>
      <c r="AN373" s="121">
        <f>IF(OR(historie[[#This Row],[Koule]]&lt;b_3_m,historie[[#This Row],[Koule]]=""),0,ROUNDDOWN(a_3_m*(FLOOR(historie[[#This Row],[Koule]]*VLOOKUP(historie[[#This Row],[Veteran]],Veteran,4,FALSE),0.01)-b_3_m)^c_3_m,0))</f>
        <v>444</v>
      </c>
      <c r="AO373" s="12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373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331</v>
      </c>
      <c r="AQ373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167</v>
      </c>
      <c r="AR373" s="121">
        <f>IF(OR(historie[[#This Row],[Disk]]&lt;b_7_m,historie[[#This Row],[Disk]]=""),0,ROUNDDOWN(a_7_m*(FLOOR(historie[[#This Row],[Disk]]*VLOOKUP(historie[[#This Row],[Veteran]],Veteran,8,FALSE),0.01)-b_7_m)^c_7_m,0))</f>
        <v>365</v>
      </c>
      <c r="AS373" s="121">
        <f>IF(OR(historie[[#This Row],[Tyčka]]&lt;b_8_m,historie[[#This Row],[Tyčka]]=""),0,ROUNDDOWN(a_8_m*(ROUND(historie[[#This Row],[Tyčka]]*VLOOKUP(historie[[#This Row],[Veteran]],Veteran,9,FALSE),0)-b_8_m)^c_8_m,0))</f>
        <v>159</v>
      </c>
      <c r="AT373" s="121">
        <f>IF(OR(historie[[#This Row],[Oštěp]]&lt;b_9_m,historie[[#This Row],[Oštěp]]=""),0,ROUNDDOWN(a_9_m*(FLOOR(historie[[#This Row],[Oštěp]]*VLOOKUP(historie[[#This Row],[Veteran]],Veteran,10,FALSE),0.01)-b_9_m)^c_9_m,0))</f>
        <v>284</v>
      </c>
      <c r="AU373" s="121">
        <f>IF(OR(historie[[#This Row],[1500m]]*24*60*60&gt;b_10_m,historie[[#This Row],[1500m]]=""),0,ROUNDDOWN(a_10_m*(b_10_m-historie[[#This Row],[1500m]]*VLOOKUP(historie[[#This Row],[Veteran]],Veteran,11,FALSE)*24*60*60)^c_10_m,0))</f>
        <v>340</v>
      </c>
      <c r="AV373" s="80">
        <f t="shared" si="6"/>
        <v>3305</v>
      </c>
      <c r="AW373" s="121" cm="1">
        <f t="array" ref="AW373">MAX(IF(historie[[Jméno a příjmení]:[Jméno a příjmení]]=A373,historie[[100m_body_v]:[100m_body_v]]))
+MAX(IF(historie[[Jméno a příjmení]:[Jméno a příjmení]]=A373,historie[[dálka_body_v]:[dálka_body_v]]))
+MAX(IF(historie[[Jméno a příjmení]:[Jméno a příjmení]]=A373,historie[[koule_body_v]:[koule_body_v]]))
+MAX(IF(historie[[Jméno a příjmení]:[Jméno a příjmení]]=A373,historie[[výška_body_v]:[výška_body_v]]))
+MAX(IF(historie[[Jméno a příjmení]:[Jméno a příjmení]]=A373,historie[[400m_body_v]:[400m_body_v]]))
+MAX(IF(historie[[Jméno a příjmení]:[Jméno a příjmení]]=A373,historie[[překážky_body_v]:[překážky_body_v]]))
+MAX(IF(historie[[Jméno a příjmení]:[Jméno a příjmení]]=A373,historie[[disk_body_v]:[disk_body_v]]))
+MAX(IF(historie[[Jméno a příjmení]:[Jméno a příjmení]]=A373,historie[[tyčka_body_v]:[tyčka_body_v]]))
+MAX(IF(historie[[Jméno a příjmení]:[Jméno a příjmení]]=A373,historie[[oštěp_body_v]:[oštěp_body_v]]))
+MAX(IF(historie[[Jméno a příjmení]:[Jméno a příjmení]]=A373,historie[[1500m_body_v]:[1500m_body_v]]))</f>
        <v>3386</v>
      </c>
    </row>
    <row r="374" spans="1:49" x14ac:dyDescent="0.2">
      <c r="A374" s="122" t="s">
        <v>213</v>
      </c>
      <c r="B374" s="122">
        <v>1982</v>
      </c>
      <c r="C374" s="118">
        <v>13.12</v>
      </c>
      <c r="D374" s="119">
        <v>501</v>
      </c>
      <c r="E374" s="115">
        <v>510</v>
      </c>
      <c r="F374" s="119">
        <v>494</v>
      </c>
      <c r="G374" s="118">
        <v>8.44</v>
      </c>
      <c r="H374" s="119">
        <v>449</v>
      </c>
      <c r="I374" s="115">
        <v>150</v>
      </c>
      <c r="J374" s="119">
        <v>441</v>
      </c>
      <c r="K374" s="118">
        <v>62.56</v>
      </c>
      <c r="L374" s="119">
        <v>460</v>
      </c>
      <c r="M374" s="118">
        <v>22.46</v>
      </c>
      <c r="N374" s="119">
        <v>231</v>
      </c>
      <c r="O374" s="118">
        <v>22.83</v>
      </c>
      <c r="P374" s="119">
        <v>370</v>
      </c>
      <c r="Q374" s="115">
        <v>280</v>
      </c>
      <c r="R374" s="119">
        <v>362</v>
      </c>
      <c r="S374" s="118">
        <v>31.41</v>
      </c>
      <c r="T374" s="119">
        <v>357</v>
      </c>
      <c r="U374" s="120">
        <v>3.9605324074074074E-3</v>
      </c>
      <c r="V374" s="119">
        <v>421</v>
      </c>
      <c r="W374" s="119">
        <v>4086</v>
      </c>
      <c r="X374" s="83">
        <v>2022</v>
      </c>
      <c r="Y374" s="80">
        <f>IF(historie[[#This Row],[Ročník]]&lt;&gt;0,historie[[#This Row],[Rok]]-historie[[#This Row],[Ročník]],"")</f>
        <v>40</v>
      </c>
      <c r="Z374" s="80">
        <f>IF(AND(historie[[#This Row],[Ročník]]&lt;&gt;"",FLOOR(historie[[#This Row],[Rok]]-historie[[#This Row],[Ročník]],5)&gt;=35),FLOOR(historie[[#This Row],[Rok]]-historie[[#This Row],[Ročník]],5),0)</f>
        <v>40</v>
      </c>
      <c r="AA374" s="121">
        <f>IF(OR(historie[[#This Row],[100m]]&gt;b_1_m-k_1_m*měření,historie[[#This Row],[100m]]=""),0,ROUNDDOWN(a_1_m*(b_1_m-k_1_m*měření-historie[[#This Row],[100m]])^c_1_m,0))</f>
        <v>409</v>
      </c>
      <c r="AB374" s="121">
        <f>IF(OR(historie[[#This Row],[Dálka]]&lt;b_2_m,historie[[#This Row],[Dálka]]=""),0,ROUNDDOWN(a_2_m*(historie[[#This Row],[Dálka]]-b_2_m)^c_2_m,0))</f>
        <v>402</v>
      </c>
      <c r="AC374" s="121">
        <f>IF(OR(historie[[#This Row],[Koule]]&lt;b_3_m,historie[[#This Row],[Koule]]=""),0,ROUNDDOWN(a_3_m*(historie[[#This Row],[Koule]]-b_3_m)^c_3_m,0))</f>
        <v>392</v>
      </c>
      <c r="AD374" s="121">
        <f>IF(OR(historie[[#This Row],[Výška]]&lt;b_4_m,historie[[#This Row],[Výška]]=""),0,ROUNDDOWN(a_4_m*(historie[[#This Row],[Výška]]-b_4_m)^c_4_m,0))</f>
        <v>389</v>
      </c>
      <c r="AE374" s="121">
        <f>IF(OR(historie[[#This Row],[400m]]&gt;b_5_m-k_5_m*měření,historie[[#This Row],[400m]]=""),0,ROUNDDOWN(a_5_m*(b_5_m-k_5_m*měření-historie[[#This Row],[400m]])^c_5_m,0))</f>
        <v>326</v>
      </c>
      <c r="AF374" s="121">
        <f>IF(OR(historie[[#This Row],[Překážky]]&gt;b_6_m-k_6_m*měření,historie[[#This Row],[Překážky]]=""),0,ROUNDDOWN(a_6_m*(b_6_m-k_6_m*měření-historie[[#This Row],[Překážky]])^c_6_m,0))</f>
        <v>167</v>
      </c>
      <c r="AG374" s="121">
        <f>IF(OR(historie[[#This Row],[Disk]]&lt;b_7_m,historie[[#This Row],[Disk]]=""),0,ROUNDDOWN(a_7_m*(historie[[#This Row],[Disk]]-b_7_m)^c_7_m,0))</f>
        <v>326</v>
      </c>
      <c r="AH374" s="121">
        <f>IF(OR(historie[[#This Row],[Tyčka]]&lt;b_8_m,historie[[#This Row],[Tyčka]]=""),0,ROUNDDOWN(a_8_m*(historie[[#This Row],[Tyčka]]-b_8_m)^c_8_m,0))</f>
        <v>309</v>
      </c>
      <c r="AI374" s="121">
        <f>IF(OR(historie[[#This Row],[Oštěp]]&lt;b_9_m,historie[[#This Row],[Oštěp]]=""),0,ROUNDDOWN(a_9_m*(historie[[#This Row],[Oštěp]]-b_9_m)^c_9_m,0))</f>
        <v>319</v>
      </c>
      <c r="AJ374" s="121">
        <f>IF(OR(historie[[#This Row],[1500m]]*24*60*60&gt;b_10_m,historie[[#This Row],[1500m]]=""),0,ROUNDDOWN(a_10_m*(b_10_m-historie[[#This Row],[1500m]]*24*60*60)^c_10_m,0))</f>
        <v>341</v>
      </c>
      <c r="AK37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3380</v>
      </c>
      <c r="AL374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501</v>
      </c>
      <c r="AM374" s="121">
        <f>IF(OR(historie[[#This Row],[Dálka]]&lt;b_2_m,historie[[#This Row],[Dálka]]=""),0,ROUNDDOWN(a_2_m*(ROUND(historie[[#This Row],[Dálka]]*VLOOKUP(historie[[#This Row],[Veteran]],Veteran,3,FALSE),0)-b_2_m)^c_2_m,0))</f>
        <v>494</v>
      </c>
      <c r="AN374" s="121">
        <f>IF(OR(historie[[#This Row],[Koule]]&lt;b_3_m,historie[[#This Row],[Koule]]=""),0,ROUNDDOWN(a_3_m*(FLOOR(historie[[#This Row],[Koule]]*VLOOKUP(historie[[#This Row],[Veteran]],Veteran,4,FALSE),0.01)-b_3_m)^c_3_m,0))</f>
        <v>449</v>
      </c>
      <c r="AO374" s="121">
        <f>IF(OR(historie[[#This Row],[Výška]]&lt;b_4_m,historie[[#This Row],[Výška]]=""),0,ROUNDDOWN(a_4_m*(ROUND(historie[[#This Row],[Výška]]*VLOOKUP(historie[[#This Row],[Veteran]],Veteran,5,FALSE),0)-b_4_m)^c_4_m,0))</f>
        <v>441</v>
      </c>
      <c r="AP374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460</v>
      </c>
      <c r="AQ374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233</v>
      </c>
      <c r="AR374" s="121">
        <f>IF(OR(historie[[#This Row],[Disk]]&lt;b_7_m,historie[[#This Row],[Disk]]=""),0,ROUNDDOWN(a_7_m*(FLOOR(historie[[#This Row],[Disk]]*VLOOKUP(historie[[#This Row],[Veteran]],Veteran,8,FALSE),0.01)-b_7_m)^c_7_m,0))</f>
        <v>370</v>
      </c>
      <c r="AS374" s="121">
        <f>IF(OR(historie[[#This Row],[Tyčka]]&lt;b_8_m,historie[[#This Row],[Tyčka]]=""),0,ROUNDDOWN(a_8_m*(ROUND(historie[[#This Row],[Tyčka]]*VLOOKUP(historie[[#This Row],[Veteran]],Veteran,9,FALSE),0)-b_8_m)^c_8_m,0))</f>
        <v>362</v>
      </c>
      <c r="AT374" s="121">
        <f>IF(OR(historie[[#This Row],[Oštěp]]&lt;b_9_m,historie[[#This Row],[Oštěp]]=""),0,ROUNDDOWN(a_9_m*(FLOOR(historie[[#This Row],[Oštěp]]*VLOOKUP(historie[[#This Row],[Veteran]],Veteran,10,FALSE),0.01)-b_9_m)^c_9_m,0))</f>
        <v>357</v>
      </c>
      <c r="AU374" s="121">
        <f>IF(OR(historie[[#This Row],[1500m]]*24*60*60&gt;b_10_m,historie[[#This Row],[1500m]]=""),0,ROUNDDOWN(a_10_m*(b_10_m-historie[[#This Row],[1500m]]*VLOOKUP(historie[[#This Row],[Veteran]],Veteran,11,FALSE)*24*60*60)^c_10_m,0))</f>
        <v>421</v>
      </c>
      <c r="AV374" s="80">
        <f t="shared" si="6"/>
        <v>4088</v>
      </c>
      <c r="AW374" s="121" cm="1">
        <f t="array" ref="AW374">MAX(IF(historie[[Jméno a příjmení]:[Jméno a příjmení]]=A374,historie[[100m_body_v]:[100m_body_v]]))
+MAX(IF(historie[[Jméno a příjmení]:[Jméno a příjmení]]=A374,historie[[dálka_body_v]:[dálka_body_v]]))
+MAX(IF(historie[[Jméno a příjmení]:[Jméno a příjmení]]=A374,historie[[koule_body_v]:[koule_body_v]]))
+MAX(IF(historie[[Jméno a příjmení]:[Jméno a příjmení]]=A374,historie[[výška_body_v]:[výška_body_v]]))
+MAX(IF(historie[[Jméno a příjmení]:[Jméno a příjmení]]=A374,historie[[400m_body_v]:[400m_body_v]]))
+MAX(IF(historie[[Jméno a příjmení]:[Jméno a příjmení]]=A374,historie[[překážky_body_v]:[překážky_body_v]]))
+MAX(IF(historie[[Jméno a příjmení]:[Jméno a příjmení]]=A374,historie[[disk_body_v]:[disk_body_v]]))
+MAX(IF(historie[[Jméno a příjmení]:[Jméno a příjmení]]=A374,historie[[tyčka_body_v]:[tyčka_body_v]]))
+MAX(IF(historie[[Jméno a příjmení]:[Jméno a příjmení]]=A374,historie[[oštěp_body_v]:[oštěp_body_v]]))
+MAX(IF(historie[[Jméno a příjmení]:[Jméno a příjmení]]=A374,historie[[1500m_body_v]:[1500m_body_v]]))</f>
        <v>4109</v>
      </c>
    </row>
    <row r="375" spans="1:49" x14ac:dyDescent="0.2">
      <c r="A375" s="122" t="s">
        <v>231</v>
      </c>
      <c r="B375" s="122">
        <v>2005</v>
      </c>
      <c r="C375" s="118">
        <v>13.88</v>
      </c>
      <c r="D375" s="119">
        <v>295</v>
      </c>
      <c r="E375" s="115">
        <v>456</v>
      </c>
      <c r="F375" s="119">
        <v>301</v>
      </c>
      <c r="G375" s="118">
        <v>6.79</v>
      </c>
      <c r="H375" s="119">
        <v>295</v>
      </c>
      <c r="I375" s="115">
        <v>135</v>
      </c>
      <c r="J375" s="119">
        <v>283</v>
      </c>
      <c r="K375" s="118">
        <v>66.42</v>
      </c>
      <c r="L375" s="119">
        <v>217</v>
      </c>
      <c r="M375" s="118">
        <v>23.58</v>
      </c>
      <c r="N375" s="119">
        <v>109</v>
      </c>
      <c r="O375" s="118">
        <v>16.63</v>
      </c>
      <c r="P375" s="119">
        <v>210</v>
      </c>
      <c r="Q375" s="115">
        <v>240</v>
      </c>
      <c r="R375" s="119">
        <v>220</v>
      </c>
      <c r="S375" s="118">
        <v>20.18</v>
      </c>
      <c r="T375" s="119">
        <v>164</v>
      </c>
      <c r="U375" s="120">
        <v>3.929398148148148E-3</v>
      </c>
      <c r="V375" s="119">
        <v>354</v>
      </c>
      <c r="W375" s="119">
        <v>2448</v>
      </c>
      <c r="X375" s="83">
        <v>2022</v>
      </c>
      <c r="Y375" s="80">
        <f>IF(historie[[#This Row],[Ročník]]&lt;&gt;0,historie[[#This Row],[Rok]]-historie[[#This Row],[Ročník]],"")</f>
        <v>17</v>
      </c>
      <c r="Z375" s="80">
        <f>IF(AND(historie[[#This Row],[Ročník]]&lt;&gt;"",FLOOR(historie[[#This Row],[Rok]]-historie[[#This Row],[Ročník]],5)&gt;=35),FLOOR(historie[[#This Row],[Rok]]-historie[[#This Row],[Ročník]],5),0)</f>
        <v>0</v>
      </c>
      <c r="AA375" s="121">
        <f>IF(OR(historie[[#This Row],[100m]]&gt;b_1_m-k_1_m*měření,historie[[#This Row],[100m]]=""),0,ROUNDDOWN(a_1_m*(b_1_m-k_1_m*měření-historie[[#This Row],[100m]])^c_1_m,0))</f>
        <v>295</v>
      </c>
      <c r="AB375" s="121">
        <f>IF(OR(historie[[#This Row],[Dálka]]&lt;b_2_m,historie[[#This Row],[Dálka]]=""),0,ROUNDDOWN(a_2_m*(historie[[#This Row],[Dálka]]-b_2_m)^c_2_m,0))</f>
        <v>301</v>
      </c>
      <c r="AC375" s="121">
        <f>IF(OR(historie[[#This Row],[Koule]]&lt;b_3_m,historie[[#This Row],[Koule]]=""),0,ROUNDDOWN(a_3_m*(historie[[#This Row],[Koule]]-b_3_m)^c_3_m,0))</f>
        <v>295</v>
      </c>
      <c r="AD375" s="121">
        <f>IF(OR(historie[[#This Row],[Výška]]&lt;b_4_m,historie[[#This Row],[Výška]]=""),0,ROUNDDOWN(a_4_m*(historie[[#This Row],[Výška]]-b_4_m)^c_4_m,0))</f>
        <v>283</v>
      </c>
      <c r="AE375" s="121">
        <f>IF(OR(historie[[#This Row],[400m]]&gt;b_5_m-k_5_m*měření,historie[[#This Row],[400m]]=""),0,ROUNDDOWN(a_5_m*(b_5_m-k_5_m*měření-historie[[#This Row],[400m]])^c_5_m,0))</f>
        <v>217</v>
      </c>
      <c r="AF375" s="121">
        <f>IF(OR(historie[[#This Row],[Překážky]]&gt;b_6_m-k_6_m*měření,historie[[#This Row],[Překážky]]=""),0,ROUNDDOWN(a_6_m*(b_6_m-k_6_m*měření-historie[[#This Row],[Překážky]])^c_6_m,0))</f>
        <v>111</v>
      </c>
      <c r="AG375" s="121">
        <f>IF(OR(historie[[#This Row],[Disk]]&lt;b_7_m,historie[[#This Row],[Disk]]=""),0,ROUNDDOWN(a_7_m*(historie[[#This Row],[Disk]]-b_7_m)^c_7_m,0))</f>
        <v>210</v>
      </c>
      <c r="AH375" s="121">
        <f>IF(OR(historie[[#This Row],[Tyčka]]&lt;b_8_m,historie[[#This Row],[Tyčka]]=""),0,ROUNDDOWN(a_8_m*(historie[[#This Row],[Tyčka]]-b_8_m)^c_8_m,0))</f>
        <v>220</v>
      </c>
      <c r="AI375" s="121">
        <f>IF(OR(historie[[#This Row],[Oštěp]]&lt;b_9_m,historie[[#This Row],[Oštěp]]=""),0,ROUNDDOWN(a_9_m*(historie[[#This Row],[Oštěp]]-b_9_m)^c_9_m,0))</f>
        <v>164</v>
      </c>
      <c r="AJ375" s="121">
        <f>IF(OR(historie[[#This Row],[1500m]]*24*60*60&gt;b_10_m,historie[[#This Row],[1500m]]=""),0,ROUNDDOWN(a_10_m*(b_10_m-historie[[#This Row],[1500m]]*24*60*60)^c_10_m,0))</f>
        <v>354</v>
      </c>
      <c r="AK37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2450</v>
      </c>
      <c r="AL375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295</v>
      </c>
      <c r="AM375" s="121">
        <f>IF(OR(historie[[#This Row],[Dálka]]&lt;b_2_m,historie[[#This Row],[Dálka]]=""),0,ROUNDDOWN(a_2_m*(ROUND(historie[[#This Row],[Dálka]]*VLOOKUP(historie[[#This Row],[Veteran]],Veteran,3,FALSE),0)-b_2_m)^c_2_m,0))</f>
        <v>301</v>
      </c>
      <c r="AN375" s="121">
        <f>IF(OR(historie[[#This Row],[Koule]]&lt;b_3_m,historie[[#This Row],[Koule]]=""),0,ROUNDDOWN(a_3_m*(FLOOR(historie[[#This Row],[Koule]]*VLOOKUP(historie[[#This Row],[Veteran]],Veteran,4,FALSE),0.01)-b_3_m)^c_3_m,0))</f>
        <v>295</v>
      </c>
      <c r="AO375" s="121">
        <f>IF(OR(historie[[#This Row],[Výška]]&lt;b_4_m,historie[[#This Row],[Výška]]=""),0,ROUNDDOWN(a_4_m*(ROUND(historie[[#This Row],[Výška]]*VLOOKUP(historie[[#This Row],[Veteran]],Veteran,5,FALSE),0)-b_4_m)^c_4_m,0))</f>
        <v>283</v>
      </c>
      <c r="AP375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217</v>
      </c>
      <c r="AQ375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111</v>
      </c>
      <c r="AR375" s="121">
        <f>IF(OR(historie[[#This Row],[Disk]]&lt;b_7_m,historie[[#This Row],[Disk]]=""),0,ROUNDDOWN(a_7_m*(FLOOR(historie[[#This Row],[Disk]]*VLOOKUP(historie[[#This Row],[Veteran]],Veteran,8,FALSE),0.01)-b_7_m)^c_7_m,0))</f>
        <v>210</v>
      </c>
      <c r="AS375" s="121">
        <f>IF(OR(historie[[#This Row],[Tyčka]]&lt;b_8_m,historie[[#This Row],[Tyčka]]=""),0,ROUNDDOWN(a_8_m*(ROUND(historie[[#This Row],[Tyčka]]*VLOOKUP(historie[[#This Row],[Veteran]],Veteran,9,FALSE),0)-b_8_m)^c_8_m,0))</f>
        <v>220</v>
      </c>
      <c r="AT375" s="121">
        <f>IF(OR(historie[[#This Row],[Oštěp]]&lt;b_9_m,historie[[#This Row],[Oštěp]]=""),0,ROUNDDOWN(a_9_m*(FLOOR(historie[[#This Row],[Oštěp]]*VLOOKUP(historie[[#This Row],[Veteran]],Veteran,10,FALSE),0.01)-b_9_m)^c_9_m,0))</f>
        <v>164</v>
      </c>
      <c r="AU375" s="121">
        <f>IF(OR(historie[[#This Row],[1500m]]*24*60*60&gt;b_10_m,historie[[#This Row],[1500m]]=""),0,ROUNDDOWN(a_10_m*(b_10_m-historie[[#This Row],[1500m]]*VLOOKUP(historie[[#This Row],[Veteran]],Veteran,11,FALSE)*24*60*60)^c_10_m,0))</f>
        <v>354</v>
      </c>
      <c r="AV375" s="80">
        <f t="shared" si="6"/>
        <v>2450</v>
      </c>
      <c r="AW375" s="121" cm="1">
        <f t="array" ref="AW375">MAX(IF(historie[[Jméno a příjmení]:[Jméno a příjmení]]=A375,historie[[100m_body_v]:[100m_body_v]]))
+MAX(IF(historie[[Jméno a příjmení]:[Jméno a příjmení]]=A375,historie[[dálka_body_v]:[dálka_body_v]]))
+MAX(IF(historie[[Jméno a příjmení]:[Jméno a příjmení]]=A375,historie[[koule_body_v]:[koule_body_v]]))
+MAX(IF(historie[[Jméno a příjmení]:[Jméno a příjmení]]=A375,historie[[výška_body_v]:[výška_body_v]]))
+MAX(IF(historie[[Jméno a příjmení]:[Jméno a příjmení]]=A375,historie[[400m_body_v]:[400m_body_v]]))
+MAX(IF(historie[[Jméno a příjmení]:[Jméno a příjmení]]=A375,historie[[překážky_body_v]:[překážky_body_v]]))
+MAX(IF(historie[[Jméno a příjmení]:[Jméno a příjmení]]=A375,historie[[disk_body_v]:[disk_body_v]]))
+MAX(IF(historie[[Jméno a příjmení]:[Jméno a příjmení]]=A375,historie[[tyčka_body_v]:[tyčka_body_v]]))
+MAX(IF(historie[[Jméno a příjmení]:[Jméno a příjmení]]=A375,historie[[oštěp_body_v]:[oštěp_body_v]]))
+MAX(IF(historie[[Jméno a příjmení]:[Jméno a příjmení]]=A375,historie[[1500m_body_v]:[1500m_body_v]]))</f>
        <v>2450</v>
      </c>
    </row>
    <row r="376" spans="1:49" x14ac:dyDescent="0.2">
      <c r="A376" s="122" t="s">
        <v>225</v>
      </c>
      <c r="B376" s="122">
        <v>1977</v>
      </c>
      <c r="C376" s="118">
        <v>14.25</v>
      </c>
      <c r="D376" s="119">
        <v>390</v>
      </c>
      <c r="E376" s="115">
        <v>393</v>
      </c>
      <c r="F376" s="119">
        <v>297</v>
      </c>
      <c r="G376" s="118">
        <v>7.7</v>
      </c>
      <c r="H376" s="119">
        <v>441</v>
      </c>
      <c r="I376" s="115">
        <v>130</v>
      </c>
      <c r="J376" s="119">
        <v>338</v>
      </c>
      <c r="K376" s="118">
        <v>74.2</v>
      </c>
      <c r="L376" s="119">
        <v>198</v>
      </c>
      <c r="M376" s="118"/>
      <c r="N376" s="119">
        <v>0</v>
      </c>
      <c r="O376" s="118">
        <v>19.829999999999998</v>
      </c>
      <c r="P376" s="119">
        <v>346</v>
      </c>
      <c r="Q376" s="115">
        <v>150</v>
      </c>
      <c r="R376" s="119">
        <v>89</v>
      </c>
      <c r="S376" s="118">
        <v>21.15</v>
      </c>
      <c r="T376" s="119">
        <v>226</v>
      </c>
      <c r="U376" s="120">
        <v>4.8630787037037037E-3</v>
      </c>
      <c r="V376" s="119">
        <v>177</v>
      </c>
      <c r="W376" s="119">
        <v>2502</v>
      </c>
      <c r="X376" s="83">
        <v>2022</v>
      </c>
      <c r="Y376" s="80">
        <f>IF(historie[[#This Row],[Ročník]]&lt;&gt;0,historie[[#This Row],[Rok]]-historie[[#This Row],[Ročník]],"")</f>
        <v>45</v>
      </c>
      <c r="Z376" s="80">
        <f>IF(AND(historie[[#This Row],[Ročník]]&lt;&gt;"",FLOOR(historie[[#This Row],[Rok]]-historie[[#This Row],[Ročník]],5)&gt;=35),FLOOR(historie[[#This Row],[Rok]]-historie[[#This Row],[Ročník]],5),0)</f>
        <v>45</v>
      </c>
      <c r="AA376" s="121">
        <f>IF(OR(historie[[#This Row],[100m]]&gt;b_1_m-k_1_m*měření,historie[[#This Row],[100m]]=""),0,ROUNDDOWN(a_1_m*(b_1_m-k_1_m*měření-historie[[#This Row],[100m]])^c_1_m,0))</f>
        <v>246</v>
      </c>
      <c r="AB376" s="121">
        <f>IF(OR(historie[[#This Row],[Dálka]]&lt;b_2_m,historie[[#This Row],[Dálka]]=""),0,ROUNDDOWN(a_2_m*(historie[[#This Row],[Dálka]]-b_2_m)^c_2_m,0))</f>
        <v>195</v>
      </c>
      <c r="AC376" s="121">
        <f>IF(OR(historie[[#This Row],[Koule]]&lt;b_3_m,historie[[#This Row],[Koule]]=""),0,ROUNDDOWN(a_3_m*(historie[[#This Row],[Koule]]-b_3_m)^c_3_m,0))</f>
        <v>349</v>
      </c>
      <c r="AD376" s="121">
        <f>IF(OR(historie[[#This Row],[Výška]]&lt;b_4_m,historie[[#This Row],[Výška]]=""),0,ROUNDDOWN(a_4_m*(historie[[#This Row],[Výška]]-b_4_m)^c_4_m,0))</f>
        <v>250</v>
      </c>
      <c r="AE376" s="121">
        <f>IF(OR(historie[[#This Row],[400m]]&gt;b_5_m-k_5_m*měření,historie[[#This Row],[400m]]=""),0,ROUNDDOWN(a_5_m*(b_5_m-k_5_m*měření-historie[[#This Row],[400m]])^c_5_m,0))</f>
        <v>61</v>
      </c>
      <c r="AF376" s="121">
        <f>IF(OR(historie[[#This Row],[Překážky]]&gt;b_6_m-k_6_m*měření,historie[[#This Row],[Překážky]]=""),0,ROUNDDOWN(a_6_m*(b_6_m-k_6_m*měření-historie[[#This Row],[Překážky]])^c_6_m,0))</f>
        <v>0</v>
      </c>
      <c r="AG376" s="121">
        <f>IF(OR(historie[[#This Row],[Disk]]&lt;b_7_m,historie[[#This Row],[Disk]]=""),0,ROUNDDOWN(a_7_m*(historie[[#This Row],[Disk]]-b_7_m)^c_7_m,0))</f>
        <v>269</v>
      </c>
      <c r="AH376" s="121">
        <f>IF(OR(historie[[#This Row],[Tyčka]]&lt;b_8_m,historie[[#This Row],[Tyčka]]=""),0,ROUNDDOWN(a_8_m*(historie[[#This Row],[Tyčka]]-b_8_m)^c_8_m,0))</f>
        <v>54</v>
      </c>
      <c r="AI376" s="121">
        <f>IF(OR(historie[[#This Row],[Oštěp]]&lt;b_9_m,historie[[#This Row],[Oštěp]]=""),0,ROUNDDOWN(a_9_m*(historie[[#This Row],[Oštěp]]-b_9_m)^c_9_m,0))</f>
        <v>177</v>
      </c>
      <c r="AJ376" s="121">
        <f>IF(OR(historie[[#This Row],[1500m]]*24*60*60&gt;b_10_m,historie[[#This Row],[1500m]]=""),0,ROUNDDOWN(a_10_m*(b_10_m-historie[[#This Row],[1500m]]*24*60*60)^c_10_m,0))</f>
        <v>73</v>
      </c>
      <c r="AK37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1674</v>
      </c>
      <c r="AL376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390</v>
      </c>
      <c r="AM376" s="121">
        <f>IF(OR(historie[[#This Row],[Dálka]]&lt;b_2_m,historie[[#This Row],[Dálka]]=""),0,ROUNDDOWN(a_2_m*(ROUND(historie[[#This Row],[Dálka]]*VLOOKUP(historie[[#This Row],[Veteran]],Veteran,3,FALSE),0)-b_2_m)^c_2_m,0))</f>
        <v>297</v>
      </c>
      <c r="AN376" s="121">
        <f>IF(OR(historie[[#This Row],[Koule]]&lt;b_3_m,historie[[#This Row],[Koule]]=""),0,ROUNDDOWN(a_3_m*(FLOOR(historie[[#This Row],[Koule]]*VLOOKUP(historie[[#This Row],[Veteran]],Veteran,4,FALSE),0.01)-b_3_m)^c_3_m,0))</f>
        <v>441</v>
      </c>
      <c r="AO376" s="121">
        <f>IF(OR(historie[[#This Row],[Výška]]&lt;b_4_m,historie[[#This Row],[Výška]]=""),0,ROUNDDOWN(a_4_m*(ROUND(historie[[#This Row],[Výška]]*VLOOKUP(historie[[#This Row],[Veteran]],Veteran,5,FALSE),0)-b_4_m)^c_4_m,0))</f>
        <v>338</v>
      </c>
      <c r="AP376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198</v>
      </c>
      <c r="AQ376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76" s="121">
        <f>IF(OR(historie[[#This Row],[Disk]]&lt;b_7_m,historie[[#This Row],[Disk]]=""),0,ROUNDDOWN(a_7_m*(FLOOR(historie[[#This Row],[Disk]]*VLOOKUP(historie[[#This Row],[Veteran]],Veteran,8,FALSE),0.01)-b_7_m)^c_7_m,0))</f>
        <v>346</v>
      </c>
      <c r="AS376" s="121">
        <f>IF(OR(historie[[#This Row],[Tyčka]]&lt;b_8_m,historie[[#This Row],[Tyčka]]=""),0,ROUNDDOWN(a_8_m*(ROUND(historie[[#This Row],[Tyčka]]*VLOOKUP(historie[[#This Row],[Veteran]],Veteran,9,FALSE),0)-b_8_m)^c_8_m,0))</f>
        <v>89</v>
      </c>
      <c r="AT376" s="121">
        <f>IF(OR(historie[[#This Row],[Oštěp]]&lt;b_9_m,historie[[#This Row],[Oštěp]]=""),0,ROUNDDOWN(a_9_m*(FLOOR(historie[[#This Row],[Oštěp]]*VLOOKUP(historie[[#This Row],[Veteran]],Veteran,10,FALSE),0.01)-b_9_m)^c_9_m,0))</f>
        <v>226</v>
      </c>
      <c r="AU376" s="121">
        <f>IF(OR(historie[[#This Row],[1500m]]*24*60*60&gt;b_10_m,historie[[#This Row],[1500m]]=""),0,ROUNDDOWN(a_10_m*(b_10_m-historie[[#This Row],[1500m]]*VLOOKUP(historie[[#This Row],[Veteran]],Veteran,11,FALSE)*24*60*60)^c_10_m,0))</f>
        <v>177</v>
      </c>
      <c r="AV376" s="80">
        <f t="shared" si="6"/>
        <v>2502</v>
      </c>
      <c r="AW376" s="121" cm="1">
        <f t="array" ref="AW376">MAX(IF(historie[[Jméno a příjmení]:[Jméno a příjmení]]=A376,historie[[100m_body_v]:[100m_body_v]]))
+MAX(IF(historie[[Jméno a příjmení]:[Jméno a příjmení]]=A376,historie[[dálka_body_v]:[dálka_body_v]]))
+MAX(IF(historie[[Jméno a příjmení]:[Jméno a příjmení]]=A376,historie[[koule_body_v]:[koule_body_v]]))
+MAX(IF(historie[[Jméno a příjmení]:[Jméno a příjmení]]=A376,historie[[výška_body_v]:[výška_body_v]]))
+MAX(IF(historie[[Jméno a příjmení]:[Jméno a příjmení]]=A376,historie[[400m_body_v]:[400m_body_v]]))
+MAX(IF(historie[[Jméno a příjmení]:[Jméno a příjmení]]=A376,historie[[překážky_body_v]:[překážky_body_v]]))
+MAX(IF(historie[[Jméno a příjmení]:[Jméno a příjmení]]=A376,historie[[disk_body_v]:[disk_body_v]]))
+MAX(IF(historie[[Jméno a příjmení]:[Jméno a příjmení]]=A376,historie[[tyčka_body_v]:[tyčka_body_v]]))
+MAX(IF(historie[[Jméno a příjmení]:[Jméno a příjmení]]=A376,historie[[oštěp_body_v]:[oštěp_body_v]]))
+MAX(IF(historie[[Jméno a příjmení]:[Jméno a příjmení]]=A376,historie[[1500m_body_v]:[1500m_body_v]]))</f>
        <v>2710</v>
      </c>
    </row>
    <row r="377" spans="1:49" x14ac:dyDescent="0.2">
      <c r="A377" s="122" t="s">
        <v>232</v>
      </c>
      <c r="B377" s="122">
        <v>1980</v>
      </c>
      <c r="C377" s="118">
        <v>13.56</v>
      </c>
      <c r="D377" s="119">
        <v>430</v>
      </c>
      <c r="E377" s="115">
        <v>497</v>
      </c>
      <c r="F377" s="119">
        <v>465</v>
      </c>
      <c r="G377" s="118">
        <v>9.25</v>
      </c>
      <c r="H377" s="119">
        <v>504</v>
      </c>
      <c r="I377" s="115">
        <v>150</v>
      </c>
      <c r="J377" s="119">
        <v>441</v>
      </c>
      <c r="K377" s="118">
        <v>71.34</v>
      </c>
      <c r="L377" s="119">
        <v>209</v>
      </c>
      <c r="M377" s="118"/>
      <c r="N377" s="119">
        <v>0</v>
      </c>
      <c r="O377" s="118">
        <v>23.13</v>
      </c>
      <c r="P377" s="119">
        <v>376</v>
      </c>
      <c r="Q377" s="115">
        <v>170</v>
      </c>
      <c r="R377" s="119">
        <v>109</v>
      </c>
      <c r="S377" s="118">
        <v>28.27</v>
      </c>
      <c r="T377" s="119">
        <v>309</v>
      </c>
      <c r="U377" s="120">
        <v>4.5756944444444447E-3</v>
      </c>
      <c r="V377" s="119">
        <v>201</v>
      </c>
      <c r="W377" s="119">
        <v>3044</v>
      </c>
      <c r="X377" s="83">
        <v>2022</v>
      </c>
      <c r="Y377" s="80">
        <f>IF(historie[[#This Row],[Ročník]]&lt;&gt;0,historie[[#This Row],[Rok]]-historie[[#This Row],[Ročník]],"")</f>
        <v>42</v>
      </c>
      <c r="Z377" s="80">
        <f>IF(AND(historie[[#This Row],[Ročník]]&lt;&gt;"",FLOOR(historie[[#This Row],[Rok]]-historie[[#This Row],[Ročník]],5)&gt;=35),FLOOR(historie[[#This Row],[Rok]]-historie[[#This Row],[Ročník]],5),0)</f>
        <v>40</v>
      </c>
      <c r="AA377" s="121">
        <f>IF(OR(historie[[#This Row],[100m]]&gt;b_1_m-k_1_m*měření,historie[[#This Row],[100m]]=""),0,ROUNDDOWN(a_1_m*(b_1_m-k_1_m*měření-historie[[#This Row],[100m]])^c_1_m,0))</f>
        <v>341</v>
      </c>
      <c r="AB377" s="121">
        <f>IF(OR(historie[[#This Row],[Dálka]]&lt;b_2_m,historie[[#This Row],[Dálka]]=""),0,ROUNDDOWN(a_2_m*(historie[[#This Row],[Dálka]]-b_2_m)^c_2_m,0))</f>
        <v>377</v>
      </c>
      <c r="AC377" s="121">
        <f>IF(OR(historie[[#This Row],[Koule]]&lt;b_3_m,historie[[#This Row],[Koule]]=""),0,ROUNDDOWN(a_3_m*(historie[[#This Row],[Koule]]-b_3_m)^c_3_m,0))</f>
        <v>441</v>
      </c>
      <c r="AD377" s="121">
        <f>IF(OR(historie[[#This Row],[Výška]]&lt;b_4_m,historie[[#This Row],[Výška]]=""),0,ROUNDDOWN(a_4_m*(historie[[#This Row],[Výška]]-b_4_m)^c_4_m,0))</f>
        <v>389</v>
      </c>
      <c r="AE377" s="121">
        <f>IF(OR(historie[[#This Row],[400m]]&gt;b_5_m-k_5_m*měření,historie[[#This Row],[400m]]=""),0,ROUNDDOWN(a_5_m*(b_5_m-k_5_m*měření-historie[[#This Row],[400m]])^c_5_m,0))</f>
        <v>108</v>
      </c>
      <c r="AF377" s="121">
        <f>IF(OR(historie[[#This Row],[Překážky]]&gt;b_6_m-k_6_m*měření,historie[[#This Row],[Překážky]]=""),0,ROUNDDOWN(a_6_m*(b_6_m-k_6_m*měření-historie[[#This Row],[Překážky]])^c_6_m,0))</f>
        <v>0</v>
      </c>
      <c r="AG377" s="121">
        <f>IF(OR(historie[[#This Row],[Disk]]&lt;b_7_m,historie[[#This Row],[Disk]]=""),0,ROUNDDOWN(a_7_m*(historie[[#This Row],[Disk]]-b_7_m)^c_7_m,0))</f>
        <v>331</v>
      </c>
      <c r="AH377" s="121">
        <f>IF(OR(historie[[#This Row],[Tyčka]]&lt;b_8_m,historie[[#This Row],[Tyčka]]=""),0,ROUNDDOWN(a_8_m*(historie[[#This Row],[Tyčka]]-b_8_m)^c_8_m,0))</f>
        <v>86</v>
      </c>
      <c r="AI377" s="121">
        <f>IF(OR(historie[[#This Row],[Oštěp]]&lt;b_9_m,historie[[#This Row],[Oštěp]]=""),0,ROUNDDOWN(a_9_m*(historie[[#This Row],[Oštěp]]-b_9_m)^c_9_m,0))</f>
        <v>275</v>
      </c>
      <c r="AJ377" s="121">
        <f>IF(OR(historie[[#This Row],[1500m]]*24*60*60&gt;b_10_m,historie[[#This Row],[1500m]]=""),0,ROUNDDOWN(a_10_m*(b_10_m-historie[[#This Row],[1500m]]*24*60*60)^c_10_m,0))</f>
        <v>138</v>
      </c>
      <c r="AK377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2486</v>
      </c>
      <c r="AL377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430</v>
      </c>
      <c r="AM377" s="121">
        <f>IF(OR(historie[[#This Row],[Dálka]]&lt;b_2_m,historie[[#This Row],[Dálka]]=""),0,ROUNDDOWN(a_2_m*(ROUND(historie[[#This Row],[Dálka]]*VLOOKUP(historie[[#This Row],[Veteran]],Veteran,3,FALSE),0)-b_2_m)^c_2_m,0))</f>
        <v>465</v>
      </c>
      <c r="AN377" s="121">
        <f>IF(OR(historie[[#This Row],[Koule]]&lt;b_3_m,historie[[#This Row],[Koule]]=""),0,ROUNDDOWN(a_3_m*(FLOOR(historie[[#This Row],[Koule]]*VLOOKUP(historie[[#This Row],[Veteran]],Veteran,4,FALSE),0.01)-b_3_m)^c_3_m,0))</f>
        <v>504</v>
      </c>
      <c r="AO377" s="121">
        <f>IF(OR(historie[[#This Row],[Výška]]&lt;b_4_m,historie[[#This Row],[Výška]]=""),0,ROUNDDOWN(a_4_m*(ROUND(historie[[#This Row],[Výška]]*VLOOKUP(historie[[#This Row],[Veteran]],Veteran,5,FALSE),0)-b_4_m)^c_4_m,0))</f>
        <v>441</v>
      </c>
      <c r="AP377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209</v>
      </c>
      <c r="AQ377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77" s="121">
        <f>IF(OR(historie[[#This Row],[Disk]]&lt;b_7_m,historie[[#This Row],[Disk]]=""),0,ROUNDDOWN(a_7_m*(FLOOR(historie[[#This Row],[Disk]]*VLOOKUP(historie[[#This Row],[Veteran]],Veteran,8,FALSE),0.01)-b_7_m)^c_7_m,0))</f>
        <v>376</v>
      </c>
      <c r="AS377" s="121">
        <f>IF(OR(historie[[#This Row],[Tyčka]]&lt;b_8_m,historie[[#This Row],[Tyčka]]=""),0,ROUNDDOWN(a_8_m*(ROUND(historie[[#This Row],[Tyčka]]*VLOOKUP(historie[[#This Row],[Veteran]],Veteran,9,FALSE),0)-b_8_m)^c_8_m,0))</f>
        <v>109</v>
      </c>
      <c r="AT377" s="121">
        <f>IF(OR(historie[[#This Row],[Oštěp]]&lt;b_9_m,historie[[#This Row],[Oštěp]]=""),0,ROUNDDOWN(a_9_m*(FLOOR(historie[[#This Row],[Oštěp]]*VLOOKUP(historie[[#This Row],[Veteran]],Veteran,10,FALSE),0.01)-b_9_m)^c_9_m,0))</f>
        <v>309</v>
      </c>
      <c r="AU377" s="121">
        <f>IF(OR(historie[[#This Row],[1500m]]*24*60*60&gt;b_10_m,historie[[#This Row],[1500m]]=""),0,ROUNDDOWN(a_10_m*(b_10_m-historie[[#This Row],[1500m]]*VLOOKUP(historie[[#This Row],[Veteran]],Veteran,11,FALSE)*24*60*60)^c_10_m,0))</f>
        <v>201</v>
      </c>
      <c r="AV377" s="80">
        <f t="shared" si="6"/>
        <v>3044</v>
      </c>
      <c r="AW377" s="121" cm="1">
        <f t="array" ref="AW377">MAX(IF(historie[[Jméno a příjmení]:[Jméno a příjmení]]=A377,historie[[100m_body_v]:[100m_body_v]]))
+MAX(IF(historie[[Jméno a příjmení]:[Jméno a příjmení]]=A377,historie[[dálka_body_v]:[dálka_body_v]]))
+MAX(IF(historie[[Jméno a příjmení]:[Jméno a příjmení]]=A377,historie[[koule_body_v]:[koule_body_v]]))
+MAX(IF(historie[[Jméno a příjmení]:[Jméno a příjmení]]=A377,historie[[výška_body_v]:[výška_body_v]]))
+MAX(IF(historie[[Jméno a příjmení]:[Jméno a příjmení]]=A377,historie[[400m_body_v]:[400m_body_v]]))
+MAX(IF(historie[[Jméno a příjmení]:[Jméno a příjmení]]=A377,historie[[překážky_body_v]:[překážky_body_v]]))
+MAX(IF(historie[[Jméno a příjmení]:[Jméno a příjmení]]=A377,historie[[disk_body_v]:[disk_body_v]]))
+MAX(IF(historie[[Jméno a příjmení]:[Jméno a příjmení]]=A377,historie[[tyčka_body_v]:[tyčka_body_v]]))
+MAX(IF(historie[[Jméno a příjmení]:[Jméno a příjmení]]=A377,historie[[oštěp_body_v]:[oštěp_body_v]]))
+MAX(IF(historie[[Jméno a příjmení]:[Jméno a příjmení]]=A377,historie[[1500m_body_v]:[1500m_body_v]]))</f>
        <v>3044</v>
      </c>
    </row>
    <row r="378" spans="1:49" x14ac:dyDescent="0.2">
      <c r="A378" s="122" t="s">
        <v>197</v>
      </c>
      <c r="B378" s="122">
        <v>1984</v>
      </c>
      <c r="C378" s="118">
        <v>13.26</v>
      </c>
      <c r="D378" s="119">
        <v>413</v>
      </c>
      <c r="E378" s="115">
        <v>472</v>
      </c>
      <c r="F378" s="119">
        <v>358</v>
      </c>
      <c r="G378" s="118">
        <v>8.1</v>
      </c>
      <c r="H378" s="119">
        <v>390</v>
      </c>
      <c r="I378" s="115">
        <v>165</v>
      </c>
      <c r="J378" s="119">
        <v>536</v>
      </c>
      <c r="K378" s="118">
        <v>67.61</v>
      </c>
      <c r="L378" s="119">
        <v>247</v>
      </c>
      <c r="M378" s="118"/>
      <c r="N378" s="119">
        <v>0</v>
      </c>
      <c r="O378" s="118">
        <v>21.92</v>
      </c>
      <c r="P378" s="119">
        <v>314</v>
      </c>
      <c r="Q378" s="115">
        <v>150</v>
      </c>
      <c r="R378" s="119">
        <v>59</v>
      </c>
      <c r="S378" s="118">
        <v>29.23</v>
      </c>
      <c r="T378" s="119">
        <v>293</v>
      </c>
      <c r="U378" s="120">
        <v>4.0008101851851854E-3</v>
      </c>
      <c r="V378" s="119">
        <v>339</v>
      </c>
      <c r="W378" s="119">
        <v>2949</v>
      </c>
      <c r="X378" s="83">
        <v>2022</v>
      </c>
      <c r="Y378" s="80">
        <f>IF(historie[[#This Row],[Ročník]]&lt;&gt;0,historie[[#This Row],[Rok]]-historie[[#This Row],[Ročník]],"")</f>
        <v>38</v>
      </c>
      <c r="Z378" s="80">
        <f>IF(AND(historie[[#This Row],[Ročník]]&lt;&gt;"",FLOOR(historie[[#This Row],[Rok]]-historie[[#This Row],[Ročník]],5)&gt;=35),FLOOR(historie[[#This Row],[Rok]]-historie[[#This Row],[Ročník]],5),0)</f>
        <v>35</v>
      </c>
      <c r="AA378" s="121">
        <f>IF(OR(historie[[#This Row],[100m]]&gt;b_1_m-k_1_m*měření,historie[[#This Row],[100m]]=""),0,ROUNDDOWN(a_1_m*(b_1_m-k_1_m*měření-historie[[#This Row],[100m]])^c_1_m,0))</f>
        <v>387</v>
      </c>
      <c r="AB378" s="121">
        <f>IF(OR(historie[[#This Row],[Dálka]]&lt;b_2_m,historie[[#This Row],[Dálka]]=""),0,ROUNDDOWN(a_2_m*(historie[[#This Row],[Dálka]]-b_2_m)^c_2_m,0))</f>
        <v>330</v>
      </c>
      <c r="AC378" s="121">
        <f>IF(OR(historie[[#This Row],[Koule]]&lt;b_3_m,historie[[#This Row],[Koule]]=""),0,ROUNDDOWN(a_3_m*(historie[[#This Row],[Koule]]-b_3_m)^c_3_m,0))</f>
        <v>372</v>
      </c>
      <c r="AD378" s="121">
        <f>IF(OR(historie[[#This Row],[Výška]]&lt;b_4_m,historie[[#This Row],[Výška]]=""),0,ROUNDDOWN(a_4_m*(historie[[#This Row],[Výška]]-b_4_m)^c_4_m,0))</f>
        <v>504</v>
      </c>
      <c r="AE378" s="121">
        <f>IF(OR(historie[[#This Row],[400m]]&gt;b_5_m-k_5_m*měření,historie[[#This Row],[400m]]=""),0,ROUNDDOWN(a_5_m*(b_5_m-k_5_m*měření-historie[[#This Row],[400m]])^c_5_m,0))</f>
        <v>188</v>
      </c>
      <c r="AF378" s="121">
        <f>IF(OR(historie[[#This Row],[Překážky]]&gt;b_6_m-k_6_m*měření,historie[[#This Row],[Překážky]]=""),0,ROUNDDOWN(a_6_m*(b_6_m-k_6_m*měření-historie[[#This Row],[Překážky]])^c_6_m,0))</f>
        <v>0</v>
      </c>
      <c r="AG378" s="121">
        <f>IF(OR(historie[[#This Row],[Disk]]&lt;b_7_m,historie[[#This Row],[Disk]]=""),0,ROUNDDOWN(a_7_m*(historie[[#This Row],[Disk]]-b_7_m)^c_7_m,0))</f>
        <v>308</v>
      </c>
      <c r="AH378" s="121">
        <f>IF(OR(historie[[#This Row],[Tyčka]]&lt;b_8_m,historie[[#This Row],[Tyčka]]=""),0,ROUNDDOWN(a_8_m*(historie[[#This Row],[Tyčka]]-b_8_m)^c_8_m,0))</f>
        <v>54</v>
      </c>
      <c r="AI378" s="121">
        <f>IF(OR(historie[[#This Row],[Oštěp]]&lt;b_9_m,historie[[#This Row],[Oštěp]]=""),0,ROUNDDOWN(a_9_m*(historie[[#This Row],[Oštěp]]-b_9_m)^c_9_m,0))</f>
        <v>288</v>
      </c>
      <c r="AJ378" s="121">
        <f>IF(OR(historie[[#This Row],[1500m]]*24*60*60&gt;b_10_m,historie[[#This Row],[1500m]]=""),0,ROUNDDOWN(a_10_m*(b_10_m-historie[[#This Row],[1500m]]*24*60*60)^c_10_m,0))</f>
        <v>326</v>
      </c>
      <c r="AK378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2757</v>
      </c>
      <c r="AL378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413</v>
      </c>
      <c r="AM378" s="121">
        <f>IF(OR(historie[[#This Row],[Dálka]]&lt;b_2_m,historie[[#This Row],[Dálka]]=""),0,ROUNDDOWN(a_2_m*(ROUND(historie[[#This Row],[Dálka]]*VLOOKUP(historie[[#This Row],[Veteran]],Veteran,3,FALSE),0)-b_2_m)^c_2_m,0))</f>
        <v>358</v>
      </c>
      <c r="AN378" s="121">
        <f>IF(OR(historie[[#This Row],[Koule]]&lt;b_3_m,historie[[#This Row],[Koule]]=""),0,ROUNDDOWN(a_3_m*(FLOOR(historie[[#This Row],[Koule]]*VLOOKUP(historie[[#This Row],[Veteran]],Veteran,4,FALSE),0.01)-b_3_m)^c_3_m,0))</f>
        <v>390</v>
      </c>
      <c r="AO378" s="121">
        <f>IF(OR(historie[[#This Row],[Výška]]&lt;b_4_m,historie[[#This Row],[Výška]]=""),0,ROUNDDOWN(a_4_m*(ROUND(historie[[#This Row],[Výška]]*VLOOKUP(historie[[#This Row],[Veteran]],Veteran,5,FALSE),0)-b_4_m)^c_4_m,0))</f>
        <v>536</v>
      </c>
      <c r="AP378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247</v>
      </c>
      <c r="AQ378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78" s="121">
        <f>IF(OR(historie[[#This Row],[Disk]]&lt;b_7_m,historie[[#This Row],[Disk]]=""),0,ROUNDDOWN(a_7_m*(FLOOR(historie[[#This Row],[Disk]]*VLOOKUP(historie[[#This Row],[Veteran]],Veteran,8,FALSE),0.01)-b_7_m)^c_7_m,0))</f>
        <v>314</v>
      </c>
      <c r="AS378" s="121">
        <f>IF(OR(historie[[#This Row],[Tyčka]]&lt;b_8_m,historie[[#This Row],[Tyčka]]=""),0,ROUNDDOWN(a_8_m*(ROUND(historie[[#This Row],[Tyčka]]*VLOOKUP(historie[[#This Row],[Veteran]],Veteran,9,FALSE),0)-b_8_m)^c_8_m,0))</f>
        <v>59</v>
      </c>
      <c r="AT378" s="121">
        <f>IF(OR(historie[[#This Row],[Oštěp]]&lt;b_9_m,historie[[#This Row],[Oštěp]]=""),0,ROUNDDOWN(a_9_m*(FLOOR(historie[[#This Row],[Oštěp]]*VLOOKUP(historie[[#This Row],[Veteran]],Veteran,10,FALSE),0.01)-b_9_m)^c_9_m,0))</f>
        <v>293</v>
      </c>
      <c r="AU378" s="121">
        <f>IF(OR(historie[[#This Row],[1500m]]*24*60*60&gt;b_10_m,historie[[#This Row],[1500m]]=""),0,ROUNDDOWN(a_10_m*(b_10_m-historie[[#This Row],[1500m]]*VLOOKUP(historie[[#This Row],[Veteran]],Veteran,11,FALSE)*24*60*60)^c_10_m,0))</f>
        <v>339</v>
      </c>
      <c r="AV378" s="80">
        <f t="shared" si="6"/>
        <v>2949</v>
      </c>
      <c r="AW378" s="121" cm="1">
        <f t="array" ref="AW378">MAX(IF(historie[[Jméno a příjmení]:[Jméno a příjmení]]=A378,historie[[100m_body_v]:[100m_body_v]]))
+MAX(IF(historie[[Jméno a příjmení]:[Jméno a příjmení]]=A378,historie[[dálka_body_v]:[dálka_body_v]]))
+MAX(IF(historie[[Jméno a příjmení]:[Jméno a příjmení]]=A378,historie[[koule_body_v]:[koule_body_v]]))
+MAX(IF(historie[[Jméno a příjmení]:[Jméno a příjmení]]=A378,historie[[výška_body_v]:[výška_body_v]]))
+MAX(IF(historie[[Jméno a příjmení]:[Jméno a příjmení]]=A378,historie[[400m_body_v]:[400m_body_v]]))
+MAX(IF(historie[[Jméno a příjmení]:[Jméno a příjmení]]=A378,historie[[překážky_body_v]:[překážky_body_v]]))
+MAX(IF(historie[[Jméno a příjmení]:[Jméno a příjmení]]=A378,historie[[disk_body_v]:[disk_body_v]]))
+MAX(IF(historie[[Jméno a příjmení]:[Jméno a příjmení]]=A378,historie[[tyčka_body_v]:[tyčka_body_v]]))
+MAX(IF(historie[[Jméno a příjmení]:[Jméno a příjmení]]=A378,historie[[oštěp_body_v]:[oštěp_body_v]]))
+MAX(IF(historie[[Jméno a příjmení]:[Jméno a příjmení]]=A378,historie[[1500m_body_v]:[1500m_body_v]]))</f>
        <v>3461</v>
      </c>
    </row>
    <row r="379" spans="1:49" x14ac:dyDescent="0.2">
      <c r="A379" s="122" t="s">
        <v>233</v>
      </c>
      <c r="B379" s="122">
        <v>2008</v>
      </c>
      <c r="C379" s="118">
        <v>13.68</v>
      </c>
      <c r="D379" s="119">
        <v>324</v>
      </c>
      <c r="E379" s="115">
        <v>457</v>
      </c>
      <c r="F379" s="119">
        <v>303</v>
      </c>
      <c r="G379" s="118">
        <v>4.8</v>
      </c>
      <c r="H379" s="119">
        <v>180</v>
      </c>
      <c r="I379" s="115">
        <v>150</v>
      </c>
      <c r="J379" s="119">
        <v>389</v>
      </c>
      <c r="K379" s="118">
        <v>68.92</v>
      </c>
      <c r="L379" s="119">
        <v>158</v>
      </c>
      <c r="M379" s="118"/>
      <c r="N379" s="119">
        <v>0</v>
      </c>
      <c r="O379" s="118">
        <v>11.97</v>
      </c>
      <c r="P379" s="119">
        <v>126</v>
      </c>
      <c r="Q379" s="115">
        <v>190</v>
      </c>
      <c r="R379" s="119">
        <v>121</v>
      </c>
      <c r="S379" s="118">
        <v>19.760000000000002</v>
      </c>
      <c r="T379" s="119">
        <v>158</v>
      </c>
      <c r="U379" s="120">
        <v>3.909837962962963E-3</v>
      </c>
      <c r="V379" s="119">
        <v>362</v>
      </c>
      <c r="W379" s="119">
        <v>2121</v>
      </c>
      <c r="X379" s="83">
        <v>2022</v>
      </c>
      <c r="Y379" s="80">
        <f>IF(historie[[#This Row],[Ročník]]&lt;&gt;0,historie[[#This Row],[Rok]]-historie[[#This Row],[Ročník]],"")</f>
        <v>14</v>
      </c>
      <c r="Z379" s="80">
        <f>IF(AND(historie[[#This Row],[Ročník]]&lt;&gt;"",FLOOR(historie[[#This Row],[Rok]]-historie[[#This Row],[Ročník]],5)&gt;=35),FLOOR(historie[[#This Row],[Rok]]-historie[[#This Row],[Ročník]],5),0)</f>
        <v>0</v>
      </c>
      <c r="AA379" s="121">
        <f>IF(OR(historie[[#This Row],[100m]]&gt;b_1_m-k_1_m*měření,historie[[#This Row],[100m]]=""),0,ROUNDDOWN(a_1_m*(b_1_m-k_1_m*měření-historie[[#This Row],[100m]])^c_1_m,0))</f>
        <v>324</v>
      </c>
      <c r="AB379" s="121">
        <f>IF(OR(historie[[#This Row],[Dálka]]&lt;b_2_m,historie[[#This Row],[Dálka]]=""),0,ROUNDDOWN(a_2_m*(historie[[#This Row],[Dálka]]-b_2_m)^c_2_m,0))</f>
        <v>303</v>
      </c>
      <c r="AC379" s="121">
        <f>IF(OR(historie[[#This Row],[Koule]]&lt;b_3_m,historie[[#This Row],[Koule]]=""),0,ROUNDDOWN(a_3_m*(historie[[#This Row],[Koule]]-b_3_m)^c_3_m,0))</f>
        <v>180</v>
      </c>
      <c r="AD379" s="121">
        <f>IF(OR(historie[[#This Row],[Výška]]&lt;b_4_m,historie[[#This Row],[Výška]]=""),0,ROUNDDOWN(a_4_m*(historie[[#This Row],[Výška]]-b_4_m)^c_4_m,0))</f>
        <v>389</v>
      </c>
      <c r="AE379" s="121">
        <f>IF(OR(historie[[#This Row],[400m]]&gt;b_5_m-k_5_m*měření,historie[[#This Row],[400m]]=""),0,ROUNDDOWN(a_5_m*(b_5_m-k_5_m*měření-historie[[#This Row],[400m]])^c_5_m,0))</f>
        <v>158</v>
      </c>
      <c r="AF379" s="121">
        <f>IF(OR(historie[[#This Row],[Překážky]]&gt;b_6_m-k_6_m*měření,historie[[#This Row],[Překážky]]=""),0,ROUNDDOWN(a_6_m*(b_6_m-k_6_m*měření-historie[[#This Row],[Překážky]])^c_6_m,0))</f>
        <v>0</v>
      </c>
      <c r="AG379" s="121">
        <f>IF(OR(historie[[#This Row],[Disk]]&lt;b_7_m,historie[[#This Row],[Disk]]=""),0,ROUNDDOWN(a_7_m*(historie[[#This Row],[Disk]]-b_7_m)^c_7_m,0))</f>
        <v>126</v>
      </c>
      <c r="AH379" s="121">
        <f>IF(OR(historie[[#This Row],[Tyčka]]&lt;b_8_m,historie[[#This Row],[Tyčka]]=""),0,ROUNDDOWN(a_8_m*(historie[[#This Row],[Tyčka]]-b_8_m)^c_8_m,0))</f>
        <v>121</v>
      </c>
      <c r="AI379" s="121">
        <f>IF(OR(historie[[#This Row],[Oštěp]]&lt;b_9_m,historie[[#This Row],[Oštěp]]=""),0,ROUNDDOWN(a_9_m*(historie[[#This Row],[Oštěp]]-b_9_m)^c_9_m,0))</f>
        <v>158</v>
      </c>
      <c r="AJ379" s="121">
        <f>IF(OR(historie[[#This Row],[1500m]]*24*60*60&gt;b_10_m,historie[[#This Row],[1500m]]=""),0,ROUNDDOWN(a_10_m*(b_10_m-historie[[#This Row],[1500m]]*24*60*60)^c_10_m,0))</f>
        <v>362</v>
      </c>
      <c r="AK379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2121</v>
      </c>
      <c r="AL379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324</v>
      </c>
      <c r="AM379" s="121">
        <f>IF(OR(historie[[#This Row],[Dálka]]&lt;b_2_m,historie[[#This Row],[Dálka]]=""),0,ROUNDDOWN(a_2_m*(ROUND(historie[[#This Row],[Dálka]]*VLOOKUP(historie[[#This Row],[Veteran]],Veteran,3,FALSE),0)-b_2_m)^c_2_m,0))</f>
        <v>303</v>
      </c>
      <c r="AN379" s="121">
        <f>IF(OR(historie[[#This Row],[Koule]]&lt;b_3_m,historie[[#This Row],[Koule]]=""),0,ROUNDDOWN(a_3_m*(FLOOR(historie[[#This Row],[Koule]]*VLOOKUP(historie[[#This Row],[Veteran]],Veteran,4,FALSE),0.01)-b_3_m)^c_3_m,0))</f>
        <v>180</v>
      </c>
      <c r="AO379" s="121">
        <f>IF(OR(historie[[#This Row],[Výška]]&lt;b_4_m,historie[[#This Row],[Výška]]=""),0,ROUNDDOWN(a_4_m*(ROUND(historie[[#This Row],[Výška]]*VLOOKUP(historie[[#This Row],[Veteran]],Veteran,5,FALSE),0)-b_4_m)^c_4_m,0))</f>
        <v>389</v>
      </c>
      <c r="AP379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158</v>
      </c>
      <c r="AQ379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79" s="121">
        <f>IF(OR(historie[[#This Row],[Disk]]&lt;b_7_m,historie[[#This Row],[Disk]]=""),0,ROUNDDOWN(a_7_m*(FLOOR(historie[[#This Row],[Disk]]*VLOOKUP(historie[[#This Row],[Veteran]],Veteran,8,FALSE),0.01)-b_7_m)^c_7_m,0))</f>
        <v>126</v>
      </c>
      <c r="AS379" s="121">
        <f>IF(OR(historie[[#This Row],[Tyčka]]&lt;b_8_m,historie[[#This Row],[Tyčka]]=""),0,ROUNDDOWN(a_8_m*(ROUND(historie[[#This Row],[Tyčka]]*VLOOKUP(historie[[#This Row],[Veteran]],Veteran,9,FALSE),0)-b_8_m)^c_8_m,0))</f>
        <v>121</v>
      </c>
      <c r="AT379" s="121">
        <f>IF(OR(historie[[#This Row],[Oštěp]]&lt;b_9_m,historie[[#This Row],[Oštěp]]=""),0,ROUNDDOWN(a_9_m*(FLOOR(historie[[#This Row],[Oštěp]]*VLOOKUP(historie[[#This Row],[Veteran]],Veteran,10,FALSE),0.01)-b_9_m)^c_9_m,0))</f>
        <v>158</v>
      </c>
      <c r="AU379" s="121">
        <f>IF(OR(historie[[#This Row],[1500m]]*24*60*60&gt;b_10_m,historie[[#This Row],[1500m]]=""),0,ROUNDDOWN(a_10_m*(b_10_m-historie[[#This Row],[1500m]]*VLOOKUP(historie[[#This Row],[Veteran]],Veteran,11,FALSE)*24*60*60)^c_10_m,0))</f>
        <v>362</v>
      </c>
      <c r="AV379" s="80">
        <f t="shared" si="6"/>
        <v>2121</v>
      </c>
      <c r="AW379" s="121" cm="1">
        <f t="array" ref="AW379">MAX(IF(historie[[Jméno a příjmení]:[Jméno a příjmení]]=A379,historie[[100m_body_v]:[100m_body_v]]))
+MAX(IF(historie[[Jméno a příjmení]:[Jméno a příjmení]]=A379,historie[[dálka_body_v]:[dálka_body_v]]))
+MAX(IF(historie[[Jméno a příjmení]:[Jméno a příjmení]]=A379,historie[[koule_body_v]:[koule_body_v]]))
+MAX(IF(historie[[Jméno a příjmení]:[Jméno a příjmení]]=A379,historie[[výška_body_v]:[výška_body_v]]))
+MAX(IF(historie[[Jméno a příjmení]:[Jméno a příjmení]]=A379,historie[[400m_body_v]:[400m_body_v]]))
+MAX(IF(historie[[Jméno a příjmení]:[Jméno a příjmení]]=A379,historie[[překážky_body_v]:[překážky_body_v]]))
+MAX(IF(historie[[Jméno a příjmení]:[Jméno a příjmení]]=A379,historie[[disk_body_v]:[disk_body_v]]))
+MAX(IF(historie[[Jméno a příjmení]:[Jméno a příjmení]]=A379,historie[[tyčka_body_v]:[tyčka_body_v]]))
+MAX(IF(historie[[Jméno a příjmení]:[Jméno a příjmení]]=A379,historie[[oštěp_body_v]:[oštěp_body_v]]))
+MAX(IF(historie[[Jméno a příjmení]:[Jméno a příjmení]]=A379,historie[[1500m_body_v]:[1500m_body_v]]))</f>
        <v>2121</v>
      </c>
    </row>
    <row r="380" spans="1:49" x14ac:dyDescent="0.2">
      <c r="A380" s="122" t="s">
        <v>55</v>
      </c>
      <c r="B380" s="122">
        <v>1974</v>
      </c>
      <c r="C380" s="118">
        <v>14.03</v>
      </c>
      <c r="D380" s="119">
        <v>423</v>
      </c>
      <c r="E380" s="115">
        <v>437</v>
      </c>
      <c r="F380" s="119">
        <v>392</v>
      </c>
      <c r="G380" s="118">
        <v>7.17</v>
      </c>
      <c r="H380" s="119">
        <v>403</v>
      </c>
      <c r="I380" s="115">
        <v>150</v>
      </c>
      <c r="J380" s="119">
        <v>504</v>
      </c>
      <c r="K380" s="118">
        <v>66.92</v>
      </c>
      <c r="L380" s="119">
        <v>389</v>
      </c>
      <c r="M380" s="118"/>
      <c r="N380" s="119">
        <v>0</v>
      </c>
      <c r="O380" s="118">
        <v>21.43</v>
      </c>
      <c r="P380" s="119">
        <v>383</v>
      </c>
      <c r="Q380" s="115">
        <v>190</v>
      </c>
      <c r="R380" s="119">
        <v>175</v>
      </c>
      <c r="S380" s="118">
        <v>27.69</v>
      </c>
      <c r="T380" s="119">
        <v>334</v>
      </c>
      <c r="U380" s="120">
        <v>3.9032407407407405E-3</v>
      </c>
      <c r="V380" s="119">
        <v>516</v>
      </c>
      <c r="W380" s="119">
        <v>3519</v>
      </c>
      <c r="X380" s="83">
        <v>2023</v>
      </c>
      <c r="Y380" s="80">
        <f>IF(historie[[#This Row],[Ročník]]&lt;&gt;0,historie[[#This Row],[Rok]]-historie[[#This Row],[Ročník]],"")</f>
        <v>49</v>
      </c>
      <c r="Z380" s="80">
        <f>IF(AND(historie[[#This Row],[Ročník]]&lt;&gt;"",FLOOR(historie[[#This Row],[Rok]]-historie[[#This Row],[Ročník]],5)&gt;=35),FLOOR(historie[[#This Row],[Rok]]-historie[[#This Row],[Ročník]],5),0)</f>
        <v>45</v>
      </c>
      <c r="AA380" s="121">
        <f>IF(OR(historie[[#This Row],[100m]]&gt;b_1_m-k_1_m*měření,historie[[#This Row],[100m]]=""),0,ROUNDDOWN(a_1_m*(b_1_m-k_1_m*měření-historie[[#This Row],[100m]])^c_1_m,0))</f>
        <v>275</v>
      </c>
      <c r="AB380" s="121">
        <f>IF(OR(historie[[#This Row],[Dálka]]&lt;b_2_m,historie[[#This Row],[Dálka]]=""),0,ROUNDDOWN(a_2_m*(historie[[#This Row],[Dálka]]-b_2_m)^c_2_m,0))</f>
        <v>267</v>
      </c>
      <c r="AC380" s="121">
        <f>IF(OR(historie[[#This Row],[Koule]]&lt;b_3_m,historie[[#This Row],[Koule]]=""),0,ROUNDDOWN(a_3_m*(historie[[#This Row],[Koule]]-b_3_m)^c_3_m,0))</f>
        <v>317</v>
      </c>
      <c r="AD380" s="121">
        <f>IF(OR(historie[[#This Row],[Výška]]&lt;b_4_m,historie[[#This Row],[Výška]]=""),0,ROUNDDOWN(a_4_m*(historie[[#This Row],[Výška]]-b_4_m)^c_4_m,0))</f>
        <v>389</v>
      </c>
      <c r="AE380" s="121">
        <f>IF(OR(historie[[#This Row],[400m]]&gt;b_5_m-k_5_m*měření,historie[[#This Row],[400m]]=""),0,ROUNDDOWN(a_5_m*(b_5_m-k_5_m*měření-historie[[#This Row],[400m]])^c_5_m,0))</f>
        <v>205</v>
      </c>
      <c r="AF380" s="121">
        <f>IF(OR(historie[[#This Row],[Překážky]]&gt;b_6_m-k_6_m*měření,historie[[#This Row],[Překážky]]=""),0,ROUNDDOWN(a_6_m*(b_6_m-k_6_m*měření-historie[[#This Row],[Překážky]])^c_6_m,0))</f>
        <v>0</v>
      </c>
      <c r="AG380" s="121">
        <f>IF(OR(historie[[#This Row],[Disk]]&lt;b_7_m,historie[[#This Row],[Disk]]=""),0,ROUNDDOWN(a_7_m*(historie[[#This Row],[Disk]]-b_7_m)^c_7_m,0))</f>
        <v>299</v>
      </c>
      <c r="AH380" s="121">
        <f>IF(OR(historie[[#This Row],[Tyčka]]&lt;b_8_m,historie[[#This Row],[Tyčka]]=""),0,ROUNDDOWN(a_8_m*(historie[[#This Row],[Tyčka]]-b_8_m)^c_8_m,0))</f>
        <v>121</v>
      </c>
      <c r="AI380" s="121">
        <f>IF(OR(historie[[#This Row],[Oštěp]]&lt;b_9_m,historie[[#This Row],[Oštěp]]=""),0,ROUNDDOWN(a_9_m*(historie[[#This Row],[Oštěp]]-b_9_m)^c_9_m,0))</f>
        <v>267</v>
      </c>
      <c r="AJ380" s="121">
        <f>IF(OR(historie[[#This Row],[1500m]]*24*60*60&gt;b_10_m,historie[[#This Row],[1500m]]=""),0,ROUNDDOWN(a_10_m*(b_10_m-historie[[#This Row],[1500m]]*24*60*60)^c_10_m,0))</f>
        <v>364</v>
      </c>
      <c r="AK380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2504</v>
      </c>
      <c r="AL380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423</v>
      </c>
      <c r="AM380" s="121">
        <f>IF(OR(historie[[#This Row],[Dálka]]&lt;b_2_m,historie[[#This Row],[Dálka]]=""),0,ROUNDDOWN(a_2_m*(ROUND(historie[[#This Row],[Dálka]]*VLOOKUP(historie[[#This Row],[Veteran]],Veteran,3,FALSE),0)-b_2_m)^c_2_m,0))</f>
        <v>392</v>
      </c>
      <c r="AN380" s="121">
        <f>IF(OR(historie[[#This Row],[Koule]]&lt;b_3_m,historie[[#This Row],[Koule]]=""),0,ROUNDDOWN(a_3_m*(FLOOR(historie[[#This Row],[Koule]]*VLOOKUP(historie[[#This Row],[Veteran]],Veteran,4,FALSE),0.01)-b_3_m)^c_3_m,0))</f>
        <v>403</v>
      </c>
      <c r="AO380" s="121">
        <f>IF(OR(historie[[#This Row],[Výška]]&lt;b_4_m,historie[[#This Row],[Výška]]=""),0,ROUNDDOWN(a_4_m*(ROUND(historie[[#This Row],[Výška]]*VLOOKUP(historie[[#This Row],[Veteran]],Veteran,5,FALSE),0)-b_4_m)^c_4_m,0))</f>
        <v>504</v>
      </c>
      <c r="AP380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389</v>
      </c>
      <c r="AQ380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80" s="121">
        <f>IF(OR(historie[[#This Row],[Disk]]&lt;b_7_m,historie[[#This Row],[Disk]]=""),0,ROUNDDOWN(a_7_m*(FLOOR(historie[[#This Row],[Disk]]*VLOOKUP(historie[[#This Row],[Veteran]],Veteran,8,FALSE),0.01)-b_7_m)^c_7_m,0))</f>
        <v>383</v>
      </c>
      <c r="AS380" s="121">
        <f>IF(OR(historie[[#This Row],[Tyčka]]&lt;b_8_m,historie[[#This Row],[Tyčka]]=""),0,ROUNDDOWN(a_8_m*(ROUND(historie[[#This Row],[Tyčka]]*VLOOKUP(historie[[#This Row],[Veteran]],Veteran,9,FALSE),0)-b_8_m)^c_8_m,0))</f>
        <v>175</v>
      </c>
      <c r="AT380" s="121">
        <f>IF(OR(historie[[#This Row],[Oštěp]]&lt;b_9_m,historie[[#This Row],[Oštěp]]=""),0,ROUNDDOWN(a_9_m*(FLOOR(historie[[#This Row],[Oštěp]]*VLOOKUP(historie[[#This Row],[Veteran]],Veteran,10,FALSE),0.01)-b_9_m)^c_9_m,0))</f>
        <v>334</v>
      </c>
      <c r="AU380" s="121">
        <f>IF(OR(historie[[#This Row],[1500m]]*24*60*60&gt;b_10_m,historie[[#This Row],[1500m]]=""),0,ROUNDDOWN(a_10_m*(b_10_m-historie[[#This Row],[1500m]]*VLOOKUP(historie[[#This Row],[Veteran]],Veteran,11,FALSE)*24*60*60)^c_10_m,0))</f>
        <v>516</v>
      </c>
      <c r="AV380" s="80">
        <f t="shared" ref="AV380:AV386" si="7">SUM(AL380:AU380)</f>
        <v>3519</v>
      </c>
      <c r="AW380" s="121" cm="1">
        <f t="array" ref="AW380">MAX(IF(historie[[Jméno a příjmení]:[Jméno a příjmení]]=A380,historie[[100m_body_v]:[100m_body_v]]))
+MAX(IF(historie[[Jméno a příjmení]:[Jméno a příjmení]]=A380,historie[[dálka_body_v]:[dálka_body_v]]))
+MAX(IF(historie[[Jméno a příjmení]:[Jméno a příjmení]]=A380,historie[[koule_body_v]:[koule_body_v]]))
+MAX(IF(historie[[Jméno a příjmení]:[Jméno a příjmení]]=A380,historie[[výška_body_v]:[výška_body_v]]))
+MAX(IF(historie[[Jméno a příjmení]:[Jméno a příjmení]]=A380,historie[[400m_body_v]:[400m_body_v]]))
+MAX(IF(historie[[Jméno a příjmení]:[Jméno a příjmení]]=A380,historie[[překážky_body_v]:[překážky_body_v]]))
+MAX(IF(historie[[Jméno a příjmení]:[Jméno a příjmení]]=A380,historie[[disk_body_v]:[disk_body_v]]))
+MAX(IF(historie[[Jméno a příjmení]:[Jméno a příjmení]]=A380,historie[[tyčka_body_v]:[tyčka_body_v]]))
+MAX(IF(historie[[Jméno a příjmení]:[Jméno a příjmení]]=A380,historie[[oštěp_body_v]:[oštěp_body_v]]))
+MAX(IF(historie[[Jméno a příjmení]:[Jméno a příjmení]]=A380,historie[[1500m_body_v]:[1500m_body_v]]))</f>
        <v>4038</v>
      </c>
    </row>
    <row r="381" spans="1:49" x14ac:dyDescent="0.2">
      <c r="A381" s="122" t="s">
        <v>243</v>
      </c>
      <c r="B381" s="122">
        <v>1987</v>
      </c>
      <c r="C381" s="118">
        <v>14.41</v>
      </c>
      <c r="D381" s="119">
        <v>249</v>
      </c>
      <c r="E381" s="115">
        <v>441</v>
      </c>
      <c r="F381" s="119">
        <v>299</v>
      </c>
      <c r="G381" s="118">
        <v>8.56</v>
      </c>
      <c r="H381" s="119">
        <v>418</v>
      </c>
      <c r="I381" s="115">
        <v>145</v>
      </c>
      <c r="J381" s="119">
        <v>381</v>
      </c>
      <c r="K381" s="118">
        <v>75.069999999999993</v>
      </c>
      <c r="L381" s="119">
        <v>88</v>
      </c>
      <c r="M381" s="118"/>
      <c r="N381" s="119">
        <v>0</v>
      </c>
      <c r="O381" s="118">
        <v>20.6</v>
      </c>
      <c r="P381" s="119">
        <v>289</v>
      </c>
      <c r="Q381" s="115">
        <v>0</v>
      </c>
      <c r="R381" s="119">
        <v>0</v>
      </c>
      <c r="S381" s="118">
        <v>27.36</v>
      </c>
      <c r="T381" s="119">
        <v>267</v>
      </c>
      <c r="U381" s="120">
        <v>4.9782407407407405E-3</v>
      </c>
      <c r="V381" s="119">
        <v>59</v>
      </c>
      <c r="W381" s="119">
        <v>2050</v>
      </c>
      <c r="X381" s="83">
        <v>2023</v>
      </c>
      <c r="Y381" s="80">
        <f>IF(historie[[#This Row],[Ročník]]&lt;&gt;0,historie[[#This Row],[Rok]]-historie[[#This Row],[Ročník]],"")</f>
        <v>36</v>
      </c>
      <c r="Z381" s="80">
        <f>IF(AND(historie[[#This Row],[Ročník]]&lt;&gt;"",FLOOR(historie[[#This Row],[Rok]]-historie[[#This Row],[Ročník]],5)&gt;=35),FLOOR(historie[[#This Row],[Rok]]-historie[[#This Row],[Ročník]],5),0)</f>
        <v>35</v>
      </c>
      <c r="AA381" s="121">
        <f>IF(OR(historie[[#This Row],[100m]]&gt;b_1_m-k_1_m*měření,historie[[#This Row],[100m]]=""),0,ROUNDDOWN(a_1_m*(b_1_m-k_1_m*měření-historie[[#This Row],[100m]])^c_1_m,0))</f>
        <v>226</v>
      </c>
      <c r="AB381" s="121">
        <f>IF(OR(historie[[#This Row],[Dálka]]&lt;b_2_m,historie[[#This Row],[Dálka]]=""),0,ROUNDDOWN(a_2_m*(historie[[#This Row],[Dálka]]-b_2_m)^c_2_m,0))</f>
        <v>274</v>
      </c>
      <c r="AC381" s="121">
        <f>IF(OR(historie[[#This Row],[Koule]]&lt;b_3_m,historie[[#This Row],[Koule]]=""),0,ROUNDDOWN(a_3_m*(historie[[#This Row],[Koule]]-b_3_m)^c_3_m,0))</f>
        <v>400</v>
      </c>
      <c r="AD381" s="121">
        <f>IF(OR(historie[[#This Row],[Výška]]&lt;b_4_m,historie[[#This Row],[Výška]]=""),0,ROUNDDOWN(a_4_m*(historie[[#This Row],[Výška]]-b_4_m)^c_4_m,0))</f>
        <v>352</v>
      </c>
      <c r="AE381" s="121">
        <f>IF(OR(historie[[#This Row],[400m]]&gt;b_5_m-k_5_m*měření,historie[[#This Row],[400m]]=""),0,ROUNDDOWN(a_5_m*(b_5_m-k_5_m*měření-historie[[#This Row],[400m]])^c_5_m,0))</f>
        <v>49</v>
      </c>
      <c r="AF381" s="121">
        <f>IF(OR(historie[[#This Row],[Překážky]]&gt;b_6_m-k_6_m*měření,historie[[#This Row],[Překážky]]=""),0,ROUNDDOWN(a_6_m*(b_6_m-k_6_m*měření-historie[[#This Row],[Překážky]])^c_6_m,0))</f>
        <v>0</v>
      </c>
      <c r="AG381" s="121">
        <f>IF(OR(historie[[#This Row],[Disk]]&lt;b_7_m,historie[[#This Row],[Disk]]=""),0,ROUNDDOWN(a_7_m*(historie[[#This Row],[Disk]]-b_7_m)^c_7_m,0))</f>
        <v>283</v>
      </c>
      <c r="AH381" s="121">
        <f>IF(OR(historie[[#This Row],[Tyčka]]&lt;b_8_m,historie[[#This Row],[Tyčka]]=""),0,ROUNDDOWN(a_8_m*(historie[[#This Row],[Tyčka]]-b_8_m)^c_8_m,0))</f>
        <v>0</v>
      </c>
      <c r="AI381" s="121">
        <f>IF(OR(historie[[#This Row],[Oštěp]]&lt;b_9_m,historie[[#This Row],[Oštěp]]=""),0,ROUNDDOWN(a_9_m*(historie[[#This Row],[Oštěp]]-b_9_m)^c_9_m,0))</f>
        <v>262</v>
      </c>
      <c r="AJ381" s="121">
        <f>IF(OR(historie[[#This Row],[1500m]]*24*60*60&gt;b_10_m,historie[[#This Row],[1500m]]=""),0,ROUNDDOWN(a_10_m*(b_10_m-historie[[#This Row],[1500m]]*24*60*60)^c_10_m,0))</f>
        <v>52</v>
      </c>
      <c r="AK381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1898</v>
      </c>
      <c r="AL381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249</v>
      </c>
      <c r="AM381" s="121">
        <f>IF(OR(historie[[#This Row],[Dálka]]&lt;b_2_m,historie[[#This Row],[Dálka]]=""),0,ROUNDDOWN(a_2_m*(ROUND(historie[[#This Row],[Dálka]]*VLOOKUP(historie[[#This Row],[Veteran]],Veteran,3,FALSE),0)-b_2_m)^c_2_m,0))</f>
        <v>299</v>
      </c>
      <c r="AN381" s="121">
        <f>IF(OR(historie[[#This Row],[Koule]]&lt;b_3_m,historie[[#This Row],[Koule]]=""),0,ROUNDDOWN(a_3_m*(FLOOR(historie[[#This Row],[Koule]]*VLOOKUP(historie[[#This Row],[Veteran]],Veteran,4,FALSE),0.01)-b_3_m)^c_3_m,0))</f>
        <v>418</v>
      </c>
      <c r="AO381" s="121">
        <f>IF(OR(historie[[#This Row],[Výška]]&lt;b_4_m,historie[[#This Row],[Výška]]=""),0,ROUNDDOWN(a_4_m*(ROUND(historie[[#This Row],[Výška]]*VLOOKUP(historie[[#This Row],[Veteran]],Veteran,5,FALSE),0)-b_4_m)^c_4_m,0))</f>
        <v>381</v>
      </c>
      <c r="AP381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88</v>
      </c>
      <c r="AQ381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81" s="121">
        <f>IF(OR(historie[[#This Row],[Disk]]&lt;b_7_m,historie[[#This Row],[Disk]]=""),0,ROUNDDOWN(a_7_m*(FLOOR(historie[[#This Row],[Disk]]*VLOOKUP(historie[[#This Row],[Veteran]],Veteran,8,FALSE),0.01)-b_7_m)^c_7_m,0))</f>
        <v>289</v>
      </c>
      <c r="AS381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381" s="121">
        <f>IF(OR(historie[[#This Row],[Oštěp]]&lt;b_9_m,historie[[#This Row],[Oštěp]]=""),0,ROUNDDOWN(a_9_m*(FLOOR(historie[[#This Row],[Oštěp]]*VLOOKUP(historie[[#This Row],[Veteran]],Veteran,10,FALSE),0.01)-b_9_m)^c_9_m,0))</f>
        <v>267</v>
      </c>
      <c r="AU381" s="121">
        <f>IF(OR(historie[[#This Row],[1500m]]*24*60*60&gt;b_10_m,historie[[#This Row],[1500m]]=""),0,ROUNDDOWN(a_10_m*(b_10_m-historie[[#This Row],[1500m]]*VLOOKUP(historie[[#This Row],[Veteran]],Veteran,11,FALSE)*24*60*60)^c_10_m,0))</f>
        <v>59</v>
      </c>
      <c r="AV381" s="80">
        <f t="shared" si="7"/>
        <v>2050</v>
      </c>
      <c r="AW381" s="121" cm="1">
        <f t="array" ref="AW381">MAX(IF(historie[[Jméno a příjmení]:[Jméno a příjmení]]=A381,historie[[100m_body_v]:[100m_body_v]]))
+MAX(IF(historie[[Jméno a příjmení]:[Jméno a příjmení]]=A381,historie[[dálka_body_v]:[dálka_body_v]]))
+MAX(IF(historie[[Jméno a příjmení]:[Jméno a příjmení]]=A381,historie[[koule_body_v]:[koule_body_v]]))
+MAX(IF(historie[[Jméno a příjmení]:[Jméno a příjmení]]=A381,historie[[výška_body_v]:[výška_body_v]]))
+MAX(IF(historie[[Jméno a příjmení]:[Jméno a příjmení]]=A381,historie[[400m_body_v]:[400m_body_v]]))
+MAX(IF(historie[[Jméno a příjmení]:[Jméno a příjmení]]=A381,historie[[překážky_body_v]:[překážky_body_v]]))
+MAX(IF(historie[[Jméno a příjmení]:[Jméno a příjmení]]=A381,historie[[disk_body_v]:[disk_body_v]]))
+MAX(IF(historie[[Jméno a příjmení]:[Jméno a příjmení]]=A381,historie[[tyčka_body_v]:[tyčka_body_v]]))
+MAX(IF(historie[[Jméno a příjmení]:[Jméno a příjmení]]=A381,historie[[oštěp_body_v]:[oštěp_body_v]]))
+MAX(IF(historie[[Jméno a příjmení]:[Jméno a příjmení]]=A381,historie[[1500m_body_v]:[1500m_body_v]]))</f>
        <v>2050</v>
      </c>
    </row>
    <row r="382" spans="1:49" x14ac:dyDescent="0.2">
      <c r="A382" s="122" t="s">
        <v>201</v>
      </c>
      <c r="B382" s="122">
        <v>1978</v>
      </c>
      <c r="C382" s="118">
        <v>13.64</v>
      </c>
      <c r="D382" s="119">
        <v>483</v>
      </c>
      <c r="E382" s="115">
        <v>464</v>
      </c>
      <c r="F382" s="119">
        <v>453</v>
      </c>
      <c r="G382" s="118">
        <v>9.69</v>
      </c>
      <c r="H382" s="119">
        <v>585</v>
      </c>
      <c r="I382" s="115">
        <v>165</v>
      </c>
      <c r="J382" s="119">
        <v>644</v>
      </c>
      <c r="K382" s="118">
        <v>67.650000000000006</v>
      </c>
      <c r="L382" s="119">
        <v>367</v>
      </c>
      <c r="M382" s="118">
        <v>21.48</v>
      </c>
      <c r="N382" s="119">
        <v>357</v>
      </c>
      <c r="O382" s="118">
        <v>21.38</v>
      </c>
      <c r="P382" s="119">
        <v>382</v>
      </c>
      <c r="Q382" s="115">
        <v>150</v>
      </c>
      <c r="R382" s="119">
        <v>89</v>
      </c>
      <c r="S382" s="118">
        <v>32.51</v>
      </c>
      <c r="T382" s="119">
        <v>414</v>
      </c>
      <c r="U382" s="120">
        <v>4.1921296296296299E-3</v>
      </c>
      <c r="V382" s="119">
        <v>397</v>
      </c>
      <c r="W382" s="119">
        <v>4171</v>
      </c>
      <c r="X382" s="83">
        <v>2023</v>
      </c>
      <c r="Y382" s="80">
        <f>IF(historie[[#This Row],[Ročník]]&lt;&gt;0,historie[[#This Row],[Rok]]-historie[[#This Row],[Ročník]],"")</f>
        <v>45</v>
      </c>
      <c r="Z382" s="80">
        <f>IF(AND(historie[[#This Row],[Ročník]]&lt;&gt;"",FLOOR(historie[[#This Row],[Rok]]-historie[[#This Row],[Ročník]],5)&gt;=35),FLOOR(historie[[#This Row],[Rok]]-historie[[#This Row],[Ročník]],5),0)</f>
        <v>45</v>
      </c>
      <c r="AA382" s="121">
        <f>IF(OR(historie[[#This Row],[100m]]&gt;b_1_m-k_1_m*měření,historie[[#This Row],[100m]]=""),0,ROUNDDOWN(a_1_m*(b_1_m-k_1_m*měření-historie[[#This Row],[100m]])^c_1_m,0))</f>
        <v>329</v>
      </c>
      <c r="AB382" s="121">
        <f>IF(OR(historie[[#This Row],[Dálka]]&lt;b_2_m,historie[[#This Row],[Dálka]]=""),0,ROUNDDOWN(a_2_m*(historie[[#This Row],[Dálka]]-b_2_m)^c_2_m,0))</f>
        <v>315</v>
      </c>
      <c r="AC382" s="121">
        <f>IF(OR(historie[[#This Row],[Koule]]&lt;b_3_m,historie[[#This Row],[Koule]]=""),0,ROUNDDOWN(a_3_m*(historie[[#This Row],[Koule]]-b_3_m)^c_3_m,0))</f>
        <v>467</v>
      </c>
      <c r="AD382" s="121">
        <f>IF(OR(historie[[#This Row],[Výška]]&lt;b_4_m,historie[[#This Row],[Výška]]=""),0,ROUNDDOWN(a_4_m*(historie[[#This Row],[Výška]]-b_4_m)^c_4_m,0))</f>
        <v>504</v>
      </c>
      <c r="AE382" s="121">
        <f>IF(OR(historie[[#This Row],[400m]]&gt;b_5_m-k_5_m*měření,historie[[#This Row],[400m]]=""),0,ROUNDDOWN(a_5_m*(b_5_m-k_5_m*měření-historie[[#This Row],[400m]])^c_5_m,0))</f>
        <v>187</v>
      </c>
      <c r="AF382" s="121">
        <f>IF(OR(historie[[#This Row],[Překážky]]&gt;b_6_m-k_6_m*měření,historie[[#This Row],[Překážky]]=""),0,ROUNDDOWN(a_6_m*(b_6_m-k_6_m*měření-historie[[#This Row],[Překážky]])^c_6_m,0))</f>
        <v>226</v>
      </c>
      <c r="AG382" s="121">
        <f>IF(OR(historie[[#This Row],[Disk]]&lt;b_7_m,historie[[#This Row],[Disk]]=""),0,ROUNDDOWN(a_7_m*(historie[[#This Row],[Disk]]-b_7_m)^c_7_m,0))</f>
        <v>298</v>
      </c>
      <c r="AH382" s="121">
        <f>IF(OR(historie[[#This Row],[Tyčka]]&lt;b_8_m,historie[[#This Row],[Tyčka]]=""),0,ROUNDDOWN(a_8_m*(historie[[#This Row],[Tyčka]]-b_8_m)^c_8_m,0))</f>
        <v>54</v>
      </c>
      <c r="AI382" s="121">
        <f>IF(OR(historie[[#This Row],[Oštěp]]&lt;b_9_m,historie[[#This Row],[Oštěp]]=""),0,ROUNDDOWN(a_9_m*(historie[[#This Row],[Oštěp]]-b_9_m)^c_9_m,0))</f>
        <v>335</v>
      </c>
      <c r="AJ382" s="121">
        <f>IF(OR(historie[[#This Row],[1500m]]*24*60*60&gt;b_10_m,historie[[#This Row],[1500m]]=""),0,ROUNDDOWN(a_10_m*(b_10_m-historie[[#This Row],[1500m]]*24*60*60)^c_10_m,0))</f>
        <v>255</v>
      </c>
      <c r="AK382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2970</v>
      </c>
      <c r="AL382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483</v>
      </c>
      <c r="AM382" s="121">
        <f>IF(OR(historie[[#This Row],[Dálka]]&lt;b_2_m,historie[[#This Row],[Dálka]]=""),0,ROUNDDOWN(a_2_m*(ROUND(historie[[#This Row],[Dálka]]*VLOOKUP(historie[[#This Row],[Veteran]],Veteran,3,FALSE),0)-b_2_m)^c_2_m,0))</f>
        <v>453</v>
      </c>
      <c r="AN382" s="121">
        <f>IF(OR(historie[[#This Row],[Koule]]&lt;b_3_m,historie[[#This Row],[Koule]]=""),0,ROUNDDOWN(a_3_m*(FLOOR(historie[[#This Row],[Koule]]*VLOOKUP(historie[[#This Row],[Veteran]],Veteran,4,FALSE),0.01)-b_3_m)^c_3_m,0))</f>
        <v>585</v>
      </c>
      <c r="AO382" s="121">
        <f>IF(OR(historie[[#This Row],[Výška]]&lt;b_4_m,historie[[#This Row],[Výška]]=""),0,ROUNDDOWN(a_4_m*(ROUND(historie[[#This Row],[Výška]]*VLOOKUP(historie[[#This Row],[Veteran]],Veteran,5,FALSE),0)-b_4_m)^c_4_m,0))</f>
        <v>644</v>
      </c>
      <c r="AP382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367</v>
      </c>
      <c r="AQ382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360</v>
      </c>
      <c r="AR382" s="121">
        <f>IF(OR(historie[[#This Row],[Disk]]&lt;b_7_m,historie[[#This Row],[Disk]]=""),0,ROUNDDOWN(a_7_m*(FLOOR(historie[[#This Row],[Disk]]*VLOOKUP(historie[[#This Row],[Veteran]],Veteran,8,FALSE),0.01)-b_7_m)^c_7_m,0))</f>
        <v>382</v>
      </c>
      <c r="AS382" s="121">
        <f>IF(OR(historie[[#This Row],[Tyčka]]&lt;b_8_m,historie[[#This Row],[Tyčka]]=""),0,ROUNDDOWN(a_8_m*(ROUND(historie[[#This Row],[Tyčka]]*VLOOKUP(historie[[#This Row],[Veteran]],Veteran,9,FALSE),0)-b_8_m)^c_8_m,0))</f>
        <v>89</v>
      </c>
      <c r="AT382" s="121">
        <f>IF(OR(historie[[#This Row],[Oštěp]]&lt;b_9_m,historie[[#This Row],[Oštěp]]=""),0,ROUNDDOWN(a_9_m*(FLOOR(historie[[#This Row],[Oštěp]]*VLOOKUP(historie[[#This Row],[Veteran]],Veteran,10,FALSE),0.01)-b_9_m)^c_9_m,0))</f>
        <v>414</v>
      </c>
      <c r="AU382" s="121">
        <f>IF(OR(historie[[#This Row],[1500m]]*24*60*60&gt;b_10_m,historie[[#This Row],[1500m]]=""),0,ROUNDDOWN(a_10_m*(b_10_m-historie[[#This Row],[1500m]]*VLOOKUP(historie[[#This Row],[Veteran]],Veteran,11,FALSE)*24*60*60)^c_10_m,0))</f>
        <v>397</v>
      </c>
      <c r="AV382" s="80">
        <f t="shared" si="7"/>
        <v>4174</v>
      </c>
      <c r="AW382" s="121" cm="1">
        <f t="array" ref="AW382">MAX(IF(historie[[Jméno a příjmení]:[Jméno a příjmení]]=A382,historie[[100m_body_v]:[100m_body_v]]))
+MAX(IF(historie[[Jméno a příjmení]:[Jméno a příjmení]]=A382,historie[[dálka_body_v]:[dálka_body_v]]))
+MAX(IF(historie[[Jméno a příjmení]:[Jméno a příjmení]]=A382,historie[[koule_body_v]:[koule_body_v]]))
+MAX(IF(historie[[Jméno a příjmení]:[Jméno a příjmení]]=A382,historie[[výška_body_v]:[výška_body_v]]))
+MAX(IF(historie[[Jméno a příjmení]:[Jméno a příjmení]]=A382,historie[[400m_body_v]:[400m_body_v]]))
+MAX(IF(historie[[Jméno a příjmení]:[Jméno a příjmení]]=A382,historie[[překážky_body_v]:[překážky_body_v]]))
+MAX(IF(historie[[Jméno a příjmení]:[Jméno a příjmení]]=A382,historie[[disk_body_v]:[disk_body_v]]))
+MAX(IF(historie[[Jméno a příjmení]:[Jméno a příjmení]]=A382,historie[[tyčka_body_v]:[tyčka_body_v]]))
+MAX(IF(historie[[Jméno a příjmení]:[Jméno a příjmení]]=A382,historie[[oštěp_body_v]:[oštěp_body_v]]))
+MAX(IF(historie[[Jméno a příjmení]:[Jméno a příjmení]]=A382,historie[[1500m_body_v]:[1500m_body_v]]))</f>
        <v>4893</v>
      </c>
    </row>
    <row r="383" spans="1:49" x14ac:dyDescent="0.2">
      <c r="A383" s="122" t="s">
        <v>225</v>
      </c>
      <c r="B383" s="122">
        <v>1977</v>
      </c>
      <c r="C383" s="118">
        <v>14.11</v>
      </c>
      <c r="D383" s="119">
        <v>410</v>
      </c>
      <c r="E383" s="115">
        <v>376</v>
      </c>
      <c r="F383" s="119">
        <v>262</v>
      </c>
      <c r="G383" s="118">
        <v>8.36</v>
      </c>
      <c r="H383" s="119">
        <v>489</v>
      </c>
      <c r="I383" s="115">
        <v>130</v>
      </c>
      <c r="J383" s="119">
        <v>338</v>
      </c>
      <c r="K383" s="118">
        <v>72.53</v>
      </c>
      <c r="L383" s="119">
        <v>237</v>
      </c>
      <c r="M383" s="118"/>
      <c r="N383" s="119">
        <v>0</v>
      </c>
      <c r="O383" s="118">
        <v>19.649999999999999</v>
      </c>
      <c r="P383" s="119">
        <v>342</v>
      </c>
      <c r="Q383" s="115">
        <v>0</v>
      </c>
      <c r="R383" s="119">
        <v>0</v>
      </c>
      <c r="S383" s="118">
        <v>24.01</v>
      </c>
      <c r="T383" s="119">
        <v>273</v>
      </c>
      <c r="U383" s="120">
        <v>5.6517361111111117E-3</v>
      </c>
      <c r="V383" s="119">
        <v>0</v>
      </c>
      <c r="W383" s="119">
        <v>2351</v>
      </c>
      <c r="X383" s="83">
        <v>2023</v>
      </c>
      <c r="Y383" s="80">
        <f>IF(historie[[#This Row],[Ročník]]&lt;&gt;0,historie[[#This Row],[Rok]]-historie[[#This Row],[Ročník]],"")</f>
        <v>46</v>
      </c>
      <c r="Z383" s="80">
        <f>IF(AND(historie[[#This Row],[Ročník]]&lt;&gt;"",FLOOR(historie[[#This Row],[Rok]]-historie[[#This Row],[Ročník]],5)&gt;=35),FLOOR(historie[[#This Row],[Rok]]-historie[[#This Row],[Ročník]],5),0)</f>
        <v>45</v>
      </c>
      <c r="AA383" s="121">
        <f>IF(OR(historie[[#This Row],[100m]]&gt;b_1_m-k_1_m*měření,historie[[#This Row],[100m]]=""),0,ROUNDDOWN(a_1_m*(b_1_m-k_1_m*měření-historie[[#This Row],[100m]])^c_1_m,0))</f>
        <v>264</v>
      </c>
      <c r="AB383" s="121">
        <f>IF(OR(historie[[#This Row],[Dálka]]&lt;b_2_m,historie[[#This Row],[Dálka]]=""),0,ROUNDDOWN(a_2_m*(historie[[#This Row],[Dálka]]-b_2_m)^c_2_m,0))</f>
        <v>168</v>
      </c>
      <c r="AC383" s="121">
        <f>IF(OR(historie[[#This Row],[Koule]]&lt;b_3_m,historie[[#This Row],[Koule]]=""),0,ROUNDDOWN(a_3_m*(historie[[#This Row],[Koule]]-b_3_m)^c_3_m,0))</f>
        <v>388</v>
      </c>
      <c r="AD383" s="121">
        <f>IF(OR(historie[[#This Row],[Výška]]&lt;b_4_m,historie[[#This Row],[Výška]]=""),0,ROUNDDOWN(a_4_m*(historie[[#This Row],[Výška]]-b_4_m)^c_4_m,0))</f>
        <v>250</v>
      </c>
      <c r="AE383" s="121">
        <f>IF(OR(historie[[#This Row],[400m]]&gt;b_5_m-k_5_m*měření,historie[[#This Row],[400m]]=""),0,ROUNDDOWN(a_5_m*(b_5_m-k_5_m*měření-historie[[#This Row],[400m]])^c_5_m,0))</f>
        <v>87</v>
      </c>
      <c r="AF383" s="121">
        <f>IF(OR(historie[[#This Row],[Překážky]]&gt;b_6_m-k_6_m*měření,historie[[#This Row],[Překážky]]=""),0,ROUNDDOWN(a_6_m*(b_6_m-k_6_m*měření-historie[[#This Row],[Překážky]])^c_6_m,0))</f>
        <v>0</v>
      </c>
      <c r="AG383" s="121">
        <f>IF(OR(historie[[#This Row],[Disk]]&lt;b_7_m,historie[[#This Row],[Disk]]=""),0,ROUNDDOWN(a_7_m*(historie[[#This Row],[Disk]]-b_7_m)^c_7_m,0))</f>
        <v>266</v>
      </c>
      <c r="AH383" s="121">
        <f>IF(OR(historie[[#This Row],[Tyčka]]&lt;b_8_m,historie[[#This Row],[Tyčka]]=""),0,ROUNDDOWN(a_8_m*(historie[[#This Row],[Tyčka]]-b_8_m)^c_8_m,0))</f>
        <v>0</v>
      </c>
      <c r="AI383" s="121">
        <f>IF(OR(historie[[#This Row],[Oštěp]]&lt;b_9_m,historie[[#This Row],[Oštěp]]=""),0,ROUNDDOWN(a_9_m*(historie[[#This Row],[Oštěp]]-b_9_m)^c_9_m,0))</f>
        <v>216</v>
      </c>
      <c r="AJ383" s="121">
        <f>IF(OR(historie[[#This Row],[1500m]]*24*60*60&gt;b_10_m,historie[[#This Row],[1500m]]=""),0,ROUNDDOWN(a_10_m*(b_10_m-historie[[#This Row],[1500m]]*24*60*60)^c_10_m,0))</f>
        <v>0</v>
      </c>
      <c r="AK383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1639</v>
      </c>
      <c r="AL383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410</v>
      </c>
      <c r="AM383" s="121">
        <f>IF(OR(historie[[#This Row],[Dálka]]&lt;b_2_m,historie[[#This Row],[Dálka]]=""),0,ROUNDDOWN(a_2_m*(ROUND(historie[[#This Row],[Dálka]]*VLOOKUP(historie[[#This Row],[Veteran]],Veteran,3,FALSE),0)-b_2_m)^c_2_m,0))</f>
        <v>262</v>
      </c>
      <c r="AN383" s="121">
        <f>IF(OR(historie[[#This Row],[Koule]]&lt;b_3_m,historie[[#This Row],[Koule]]=""),0,ROUNDDOWN(a_3_m*(FLOOR(historie[[#This Row],[Koule]]*VLOOKUP(historie[[#This Row],[Veteran]],Veteran,4,FALSE),0.01)-b_3_m)^c_3_m,0))</f>
        <v>489</v>
      </c>
      <c r="AO383" s="121">
        <f>IF(OR(historie[[#This Row],[Výška]]&lt;b_4_m,historie[[#This Row],[Výška]]=""),0,ROUNDDOWN(a_4_m*(ROUND(historie[[#This Row],[Výška]]*VLOOKUP(historie[[#This Row],[Veteran]],Veteran,5,FALSE),0)-b_4_m)^c_4_m,0))</f>
        <v>338</v>
      </c>
      <c r="AP383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237</v>
      </c>
      <c r="AQ383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83" s="121">
        <f>IF(OR(historie[[#This Row],[Disk]]&lt;b_7_m,historie[[#This Row],[Disk]]=""),0,ROUNDDOWN(a_7_m*(FLOOR(historie[[#This Row],[Disk]]*VLOOKUP(historie[[#This Row],[Veteran]],Veteran,8,FALSE),0.01)-b_7_m)^c_7_m,0))</f>
        <v>342</v>
      </c>
      <c r="AS383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383" s="121">
        <f>IF(OR(historie[[#This Row],[Oštěp]]&lt;b_9_m,historie[[#This Row],[Oštěp]]=""),0,ROUNDDOWN(a_9_m*(FLOOR(historie[[#This Row],[Oštěp]]*VLOOKUP(historie[[#This Row],[Veteran]],Veteran,10,FALSE),0.01)-b_9_m)^c_9_m,0))</f>
        <v>273</v>
      </c>
      <c r="AU383" s="121">
        <f>IF(OR(historie[[#This Row],[1500m]]*24*60*60&gt;b_10_m,historie[[#This Row],[1500m]]=""),0,ROUNDDOWN(a_10_m*(b_10_m-historie[[#This Row],[1500m]]*VLOOKUP(historie[[#This Row],[Veteran]],Veteran,11,FALSE)*24*60*60)^c_10_m,0))</f>
        <v>0</v>
      </c>
      <c r="AV383" s="80">
        <f t="shared" si="7"/>
        <v>2351</v>
      </c>
      <c r="AW383" s="121" cm="1">
        <f t="array" ref="AW383">MAX(IF(historie[[Jméno a příjmení]:[Jméno a příjmení]]=A383,historie[[100m_body_v]:[100m_body_v]]))
+MAX(IF(historie[[Jméno a příjmení]:[Jméno a příjmení]]=A383,historie[[dálka_body_v]:[dálka_body_v]]))
+MAX(IF(historie[[Jméno a příjmení]:[Jméno a příjmení]]=A383,historie[[koule_body_v]:[koule_body_v]]))
+MAX(IF(historie[[Jméno a příjmení]:[Jméno a příjmení]]=A383,historie[[výška_body_v]:[výška_body_v]]))
+MAX(IF(historie[[Jméno a příjmení]:[Jméno a příjmení]]=A383,historie[[400m_body_v]:[400m_body_v]]))
+MAX(IF(historie[[Jméno a příjmení]:[Jméno a příjmení]]=A383,historie[[překážky_body_v]:[překážky_body_v]]))
+MAX(IF(historie[[Jméno a příjmení]:[Jméno a příjmení]]=A383,historie[[disk_body_v]:[disk_body_v]]))
+MAX(IF(historie[[Jméno a příjmení]:[Jméno a příjmení]]=A383,historie[[tyčka_body_v]:[tyčka_body_v]]))
+MAX(IF(historie[[Jméno a příjmení]:[Jméno a příjmení]]=A383,historie[[oštěp_body_v]:[oštěp_body_v]]))
+MAX(IF(historie[[Jméno a příjmení]:[Jméno a příjmení]]=A383,historie[[1500m_body_v]:[1500m_body_v]]))</f>
        <v>2710</v>
      </c>
    </row>
    <row r="384" spans="1:49" x14ac:dyDescent="0.2">
      <c r="A384" s="122" t="s">
        <v>29</v>
      </c>
      <c r="B384" s="122">
        <v>1983</v>
      </c>
      <c r="C384" s="118">
        <v>13.62</v>
      </c>
      <c r="D384" s="119">
        <v>420</v>
      </c>
      <c r="E384" s="115">
        <v>433</v>
      </c>
      <c r="F384" s="119">
        <v>330</v>
      </c>
      <c r="G384" s="118">
        <v>7.67</v>
      </c>
      <c r="H384" s="119">
        <v>398</v>
      </c>
      <c r="I384" s="115">
        <v>140</v>
      </c>
      <c r="J384" s="119">
        <v>367</v>
      </c>
      <c r="K384" s="118">
        <v>73.02</v>
      </c>
      <c r="L384" s="119">
        <v>172</v>
      </c>
      <c r="M384" s="118"/>
      <c r="N384" s="119">
        <v>0</v>
      </c>
      <c r="O384" s="118">
        <v>18.059999999999999</v>
      </c>
      <c r="P384" s="119">
        <v>270</v>
      </c>
      <c r="Q384" s="115">
        <v>0</v>
      </c>
      <c r="R384" s="119">
        <v>0</v>
      </c>
      <c r="S384" s="118">
        <v>22.73</v>
      </c>
      <c r="T384" s="119">
        <v>225</v>
      </c>
      <c r="U384" s="120">
        <v>4.890625E-3</v>
      </c>
      <c r="V384" s="119">
        <v>118</v>
      </c>
      <c r="W384" s="119">
        <v>2300</v>
      </c>
      <c r="X384" s="83">
        <v>2023</v>
      </c>
      <c r="Y384" s="80">
        <f>IF(historie[[#This Row],[Ročník]]&lt;&gt;0,historie[[#This Row],[Rok]]-historie[[#This Row],[Ročník]],"")</f>
        <v>40</v>
      </c>
      <c r="Z384" s="80">
        <f>IF(AND(historie[[#This Row],[Ročník]]&lt;&gt;"",FLOOR(historie[[#This Row],[Rok]]-historie[[#This Row],[Ročník]],5)&gt;=35),FLOOR(historie[[#This Row],[Rok]]-historie[[#This Row],[Ročník]],5),0)</f>
        <v>40</v>
      </c>
      <c r="AA384" s="121">
        <f>IF(OR(historie[[#This Row],[100m]]&gt;b_1_m-k_1_m*měření,historie[[#This Row],[100m]]=""),0,ROUNDDOWN(a_1_m*(b_1_m-k_1_m*měření-historie[[#This Row],[100m]])^c_1_m,0))</f>
        <v>332</v>
      </c>
      <c r="AB384" s="121">
        <f>IF(OR(historie[[#This Row],[Dálka]]&lt;b_2_m,historie[[#This Row],[Dálka]]=""),0,ROUNDDOWN(a_2_m*(historie[[#This Row],[Dálka]]-b_2_m)^c_2_m,0))</f>
        <v>261</v>
      </c>
      <c r="AC384" s="121">
        <f>IF(OR(historie[[#This Row],[Koule]]&lt;b_3_m,historie[[#This Row],[Koule]]=""),0,ROUNDDOWN(a_3_m*(historie[[#This Row],[Koule]]-b_3_m)^c_3_m,0))</f>
        <v>347</v>
      </c>
      <c r="AD384" s="121">
        <f>IF(OR(historie[[#This Row],[Výška]]&lt;b_4_m,historie[[#This Row],[Výška]]=""),0,ROUNDDOWN(a_4_m*(historie[[#This Row],[Výška]]-b_4_m)^c_4_m,0))</f>
        <v>317</v>
      </c>
      <c r="AE384" s="121">
        <f>IF(OR(historie[[#This Row],[400m]]&gt;b_5_m-k_5_m*měření,historie[[#This Row],[400m]]=""),0,ROUNDDOWN(a_5_m*(b_5_m-k_5_m*měření-historie[[#This Row],[400m]])^c_5_m,0))</f>
        <v>79</v>
      </c>
      <c r="AF384" s="121">
        <f>IF(OR(historie[[#This Row],[Překážky]]&gt;b_6_m-k_6_m*měření,historie[[#This Row],[Překážky]]=""),0,ROUNDDOWN(a_6_m*(b_6_m-k_6_m*měření-historie[[#This Row],[Překážky]])^c_6_m,0))</f>
        <v>0</v>
      </c>
      <c r="AG384" s="121">
        <f>IF(OR(historie[[#This Row],[Disk]]&lt;b_7_m,historie[[#This Row],[Disk]]=""),0,ROUNDDOWN(a_7_m*(historie[[#This Row],[Disk]]-b_7_m)^c_7_m,0))</f>
        <v>236</v>
      </c>
      <c r="AH384" s="121">
        <f>IF(OR(historie[[#This Row],[Tyčka]]&lt;b_8_m,historie[[#This Row],[Tyčka]]=""),0,ROUNDDOWN(a_8_m*(historie[[#This Row],[Tyčka]]-b_8_m)^c_8_m,0))</f>
        <v>0</v>
      </c>
      <c r="AI384" s="121">
        <f>IF(OR(historie[[#This Row],[Oštěp]]&lt;b_9_m,historie[[#This Row],[Oštěp]]=""),0,ROUNDDOWN(a_9_m*(historie[[#This Row],[Oštěp]]-b_9_m)^c_9_m,0))</f>
        <v>198</v>
      </c>
      <c r="AJ384" s="121">
        <f>IF(OR(historie[[#This Row],[1500m]]*24*60*60&gt;b_10_m,historie[[#This Row],[1500m]]=""),0,ROUNDDOWN(a_10_m*(b_10_m-historie[[#This Row],[1500m]]*24*60*60)^c_10_m,0))</f>
        <v>67</v>
      </c>
      <c r="AK384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1837</v>
      </c>
      <c r="AL384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420</v>
      </c>
      <c r="AM384" s="121">
        <f>IF(OR(historie[[#This Row],[Dálka]]&lt;b_2_m,historie[[#This Row],[Dálka]]=""),0,ROUNDDOWN(a_2_m*(ROUND(historie[[#This Row],[Dálka]]*VLOOKUP(historie[[#This Row],[Veteran]],Veteran,3,FALSE),0)-b_2_m)^c_2_m,0))</f>
        <v>330</v>
      </c>
      <c r="AN384" s="121">
        <f>IF(OR(historie[[#This Row],[Koule]]&lt;b_3_m,historie[[#This Row],[Koule]]=""),0,ROUNDDOWN(a_3_m*(FLOOR(historie[[#This Row],[Koule]]*VLOOKUP(historie[[#This Row],[Veteran]],Veteran,4,FALSE),0.01)-b_3_m)^c_3_m,0))</f>
        <v>398</v>
      </c>
      <c r="AO384" s="121">
        <f>IF(OR(historie[[#This Row],[Výška]]&lt;b_4_m,historie[[#This Row],[Výška]]=""),0,ROUNDDOWN(a_4_m*(ROUND(historie[[#This Row],[Výška]]*VLOOKUP(historie[[#This Row],[Veteran]],Veteran,5,FALSE),0)-b_4_m)^c_4_m,0))</f>
        <v>367</v>
      </c>
      <c r="AP384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172</v>
      </c>
      <c r="AQ384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0</v>
      </c>
      <c r="AR384" s="121">
        <f>IF(OR(historie[[#This Row],[Disk]]&lt;b_7_m,historie[[#This Row],[Disk]]=""),0,ROUNDDOWN(a_7_m*(FLOOR(historie[[#This Row],[Disk]]*VLOOKUP(historie[[#This Row],[Veteran]],Veteran,8,FALSE),0.01)-b_7_m)^c_7_m,0))</f>
        <v>270</v>
      </c>
      <c r="AS384" s="121">
        <f>IF(OR(historie[[#This Row],[Tyčka]]&lt;b_8_m,historie[[#This Row],[Tyčka]]=""),0,ROUNDDOWN(a_8_m*(ROUND(historie[[#This Row],[Tyčka]]*VLOOKUP(historie[[#This Row],[Veteran]],Veteran,9,FALSE),0)-b_8_m)^c_8_m,0))</f>
        <v>0</v>
      </c>
      <c r="AT384" s="121">
        <f>IF(OR(historie[[#This Row],[Oštěp]]&lt;b_9_m,historie[[#This Row],[Oštěp]]=""),0,ROUNDDOWN(a_9_m*(FLOOR(historie[[#This Row],[Oštěp]]*VLOOKUP(historie[[#This Row],[Veteran]],Veteran,10,FALSE),0.01)-b_9_m)^c_9_m,0))</f>
        <v>225</v>
      </c>
      <c r="AU384" s="121">
        <f>IF(OR(historie[[#This Row],[1500m]]*24*60*60&gt;b_10_m,historie[[#This Row],[1500m]]=""),0,ROUNDDOWN(a_10_m*(b_10_m-historie[[#This Row],[1500m]]*VLOOKUP(historie[[#This Row],[Veteran]],Veteran,11,FALSE)*24*60*60)^c_10_m,0))</f>
        <v>118</v>
      </c>
      <c r="AV384" s="80">
        <f t="shared" si="7"/>
        <v>2300</v>
      </c>
      <c r="AW384" s="121" cm="1">
        <f t="array" ref="AW384">MAX(IF(historie[[Jméno a příjmení]:[Jméno a příjmení]]=A384,historie[[100m_body_v]:[100m_body_v]]))
+MAX(IF(historie[[Jméno a příjmení]:[Jméno a příjmení]]=A384,historie[[dálka_body_v]:[dálka_body_v]]))
+MAX(IF(historie[[Jméno a příjmení]:[Jméno a příjmení]]=A384,historie[[koule_body_v]:[koule_body_v]]))
+MAX(IF(historie[[Jméno a příjmení]:[Jméno a příjmení]]=A384,historie[[výška_body_v]:[výška_body_v]]))
+MAX(IF(historie[[Jméno a příjmení]:[Jméno a příjmení]]=A384,historie[[400m_body_v]:[400m_body_v]]))
+MAX(IF(historie[[Jméno a příjmení]:[Jméno a příjmení]]=A384,historie[[překážky_body_v]:[překážky_body_v]]))
+MAX(IF(historie[[Jméno a příjmení]:[Jméno a příjmení]]=A384,historie[[disk_body_v]:[disk_body_v]]))
+MAX(IF(historie[[Jméno a příjmení]:[Jméno a příjmení]]=A384,historie[[tyčka_body_v]:[tyčka_body_v]]))
+MAX(IF(historie[[Jméno a příjmení]:[Jméno a příjmení]]=A384,historie[[oštěp_body_v]:[oštěp_body_v]]))
+MAX(IF(historie[[Jméno a příjmení]:[Jméno a příjmení]]=A384,historie[[1500m_body_v]:[1500m_body_v]]))</f>
        <v>2631</v>
      </c>
    </row>
    <row r="385" spans="1:49" x14ac:dyDescent="0.2">
      <c r="A385" s="122" t="s">
        <v>62</v>
      </c>
      <c r="B385" s="122">
        <v>1982</v>
      </c>
      <c r="C385" s="118">
        <v>13.91</v>
      </c>
      <c r="D385" s="119">
        <v>376</v>
      </c>
      <c r="E385" s="115">
        <v>436</v>
      </c>
      <c r="F385" s="119">
        <v>335</v>
      </c>
      <c r="G385" s="118">
        <v>8.9600000000000009</v>
      </c>
      <c r="H385" s="119">
        <v>484</v>
      </c>
      <c r="I385" s="115">
        <v>135</v>
      </c>
      <c r="J385" s="119">
        <v>331</v>
      </c>
      <c r="K385" s="118">
        <v>69.95</v>
      </c>
      <c r="L385" s="119">
        <v>243</v>
      </c>
      <c r="M385" s="118">
        <v>23.22</v>
      </c>
      <c r="N385" s="119">
        <v>189</v>
      </c>
      <c r="O385" s="118">
        <v>19.12</v>
      </c>
      <c r="P385" s="119">
        <v>292</v>
      </c>
      <c r="Q385" s="115">
        <v>150</v>
      </c>
      <c r="R385" s="119">
        <v>73</v>
      </c>
      <c r="S385" s="118">
        <v>29.91</v>
      </c>
      <c r="T385" s="119">
        <v>334</v>
      </c>
      <c r="U385" s="120">
        <v>4.5384259259259258E-3</v>
      </c>
      <c r="V385" s="119">
        <v>213</v>
      </c>
      <c r="W385" s="119">
        <v>2870</v>
      </c>
      <c r="X385" s="83">
        <v>2023</v>
      </c>
      <c r="Y385" s="80">
        <f>IF(historie[[#This Row],[Ročník]]&lt;&gt;0,historie[[#This Row],[Rok]]-historie[[#This Row],[Ročník]],"")</f>
        <v>41</v>
      </c>
      <c r="Z385" s="80">
        <f>IF(AND(historie[[#This Row],[Ročník]]&lt;&gt;"",FLOOR(historie[[#This Row],[Rok]]-historie[[#This Row],[Ročník]],5)&gt;=35),FLOOR(historie[[#This Row],[Rok]]-historie[[#This Row],[Ročník]],5),0)</f>
        <v>40</v>
      </c>
      <c r="AA385" s="121">
        <f>IF(OR(historie[[#This Row],[100m]]&gt;b_1_m-k_1_m*měření,historie[[#This Row],[100m]]=""),0,ROUNDDOWN(a_1_m*(b_1_m-k_1_m*měření-historie[[#This Row],[100m]])^c_1_m,0))</f>
        <v>291</v>
      </c>
      <c r="AB385" s="121">
        <f>IF(OR(historie[[#This Row],[Dálka]]&lt;b_2_m,historie[[#This Row],[Dálka]]=""),0,ROUNDDOWN(a_2_m*(historie[[#This Row],[Dálka]]-b_2_m)^c_2_m,0))</f>
        <v>266</v>
      </c>
      <c r="AC385" s="121">
        <f>IF(OR(historie[[#This Row],[Koule]]&lt;b_3_m,historie[[#This Row],[Koule]]=""),0,ROUNDDOWN(a_3_m*(historie[[#This Row],[Koule]]-b_3_m)^c_3_m,0))</f>
        <v>423</v>
      </c>
      <c r="AD385" s="121">
        <f>IF(OR(historie[[#This Row],[Výška]]&lt;b_4_m,historie[[#This Row],[Výška]]=""),0,ROUNDDOWN(a_4_m*(historie[[#This Row],[Výška]]-b_4_m)^c_4_m,0))</f>
        <v>283</v>
      </c>
      <c r="AE385" s="121">
        <f>IF(OR(historie[[#This Row],[400m]]&gt;b_5_m-k_5_m*měření,historie[[#This Row],[400m]]=""),0,ROUNDDOWN(a_5_m*(b_5_m-k_5_m*měření-historie[[#This Row],[400m]])^c_5_m,0))</f>
        <v>136</v>
      </c>
      <c r="AF385" s="121">
        <f>IF(OR(historie[[#This Row],[Překážky]]&gt;b_6_m-k_6_m*měření,historie[[#This Row],[Překážky]]=""),0,ROUNDDOWN(a_6_m*(b_6_m-k_6_m*měření-historie[[#This Row],[Překážky]])^c_6_m,0))</f>
        <v>128</v>
      </c>
      <c r="AG385" s="121">
        <f>IF(OR(historie[[#This Row],[Disk]]&lt;b_7_m,historie[[#This Row],[Disk]]=""),0,ROUNDDOWN(a_7_m*(historie[[#This Row],[Disk]]-b_7_m)^c_7_m,0))</f>
        <v>256</v>
      </c>
      <c r="AH385" s="121">
        <f>IF(OR(historie[[#This Row],[Tyčka]]&lt;b_8_m,historie[[#This Row],[Tyčka]]=""),0,ROUNDDOWN(a_8_m*(historie[[#This Row],[Tyčka]]-b_8_m)^c_8_m,0))</f>
        <v>54</v>
      </c>
      <c r="AI385" s="121">
        <f>IF(OR(historie[[#This Row],[Oštěp]]&lt;b_9_m,historie[[#This Row],[Oštěp]]=""),0,ROUNDDOWN(a_9_m*(historie[[#This Row],[Oštěp]]-b_9_m)^c_9_m,0))</f>
        <v>298</v>
      </c>
      <c r="AJ385" s="121">
        <f>IF(OR(historie[[#This Row],[1500m]]*24*60*60&gt;b_10_m,historie[[#This Row],[1500m]]=""),0,ROUNDDOWN(a_10_m*(b_10_m-historie[[#This Row],[1500m]]*24*60*60)^c_10_m,0))</f>
        <v>148</v>
      </c>
      <c r="AK385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2283</v>
      </c>
      <c r="AL385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376</v>
      </c>
      <c r="AM385" s="121">
        <f>IF(OR(historie[[#This Row],[Dálka]]&lt;b_2_m,historie[[#This Row],[Dálka]]=""),0,ROUNDDOWN(a_2_m*(ROUND(historie[[#This Row],[Dálka]]*VLOOKUP(historie[[#This Row],[Veteran]],Veteran,3,FALSE),0)-b_2_m)^c_2_m,0))</f>
        <v>335</v>
      </c>
      <c r="AN385" s="121">
        <f>IF(OR(historie[[#This Row],[Koule]]&lt;b_3_m,historie[[#This Row],[Koule]]=""),0,ROUNDDOWN(a_3_m*(FLOOR(historie[[#This Row],[Koule]]*VLOOKUP(historie[[#This Row],[Veteran]],Veteran,4,FALSE),0.01)-b_3_m)^c_3_m,0))</f>
        <v>484</v>
      </c>
      <c r="AO385" s="121">
        <f>IF(OR(historie[[#This Row],[Výška]]&lt;b_4_m,historie[[#This Row],[Výška]]=""),0,ROUNDDOWN(a_4_m*(ROUND(historie[[#This Row],[Výška]]*VLOOKUP(historie[[#This Row],[Veteran]],Veteran,5,FALSE),0)-b_4_m)^c_4_m,0))</f>
        <v>331</v>
      </c>
      <c r="AP385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243</v>
      </c>
      <c r="AQ385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189</v>
      </c>
      <c r="AR385" s="121">
        <f>IF(OR(historie[[#This Row],[Disk]]&lt;b_7_m,historie[[#This Row],[Disk]]=""),0,ROUNDDOWN(a_7_m*(FLOOR(historie[[#This Row],[Disk]]*VLOOKUP(historie[[#This Row],[Veteran]],Veteran,8,FALSE),0.01)-b_7_m)^c_7_m,0))</f>
        <v>292</v>
      </c>
      <c r="AS385" s="121">
        <f>IF(OR(historie[[#This Row],[Tyčka]]&lt;b_8_m,historie[[#This Row],[Tyčka]]=""),0,ROUNDDOWN(a_8_m*(ROUND(historie[[#This Row],[Tyčka]]*VLOOKUP(historie[[#This Row],[Veteran]],Veteran,9,FALSE),0)-b_8_m)^c_8_m,0))</f>
        <v>73</v>
      </c>
      <c r="AT385" s="121">
        <f>IF(OR(historie[[#This Row],[Oštěp]]&lt;b_9_m,historie[[#This Row],[Oštěp]]=""),0,ROUNDDOWN(a_9_m*(FLOOR(historie[[#This Row],[Oštěp]]*VLOOKUP(historie[[#This Row],[Veteran]],Veteran,10,FALSE),0.01)-b_9_m)^c_9_m,0))</f>
        <v>334</v>
      </c>
      <c r="AU385" s="121">
        <f>IF(OR(historie[[#This Row],[1500m]]*24*60*60&gt;b_10_m,historie[[#This Row],[1500m]]=""),0,ROUNDDOWN(a_10_m*(b_10_m-historie[[#This Row],[1500m]]*VLOOKUP(historie[[#This Row],[Veteran]],Veteran,11,FALSE)*24*60*60)^c_10_m,0))</f>
        <v>213</v>
      </c>
      <c r="AV385" s="80">
        <f t="shared" si="7"/>
        <v>2870</v>
      </c>
      <c r="AW385" s="121" cm="1">
        <f t="array" ref="AW385">MAX(IF(historie[[Jméno a příjmení]:[Jméno a příjmení]]=A385,historie[[100m_body_v]:[100m_body_v]]))
+MAX(IF(historie[[Jméno a příjmení]:[Jméno a příjmení]]=A385,historie[[dálka_body_v]:[dálka_body_v]]))
+MAX(IF(historie[[Jméno a příjmení]:[Jméno a příjmení]]=A385,historie[[koule_body_v]:[koule_body_v]]))
+MAX(IF(historie[[Jméno a příjmení]:[Jméno a příjmení]]=A385,historie[[výška_body_v]:[výška_body_v]]))
+MAX(IF(historie[[Jméno a příjmení]:[Jméno a příjmení]]=A385,historie[[400m_body_v]:[400m_body_v]]))
+MAX(IF(historie[[Jméno a příjmení]:[Jméno a příjmení]]=A385,historie[[překážky_body_v]:[překážky_body_v]]))
+MAX(IF(historie[[Jméno a příjmení]:[Jméno a příjmení]]=A385,historie[[disk_body_v]:[disk_body_v]]))
+MAX(IF(historie[[Jméno a příjmení]:[Jméno a příjmení]]=A385,historie[[tyčka_body_v]:[tyčka_body_v]]))
+MAX(IF(historie[[Jméno a příjmení]:[Jméno a příjmení]]=A385,historie[[oštěp_body_v]:[oštěp_body_v]]))
+MAX(IF(historie[[Jméno a příjmení]:[Jméno a příjmení]]=A385,historie[[1500m_body_v]:[1500m_body_v]]))</f>
        <v>3293</v>
      </c>
    </row>
    <row r="386" spans="1:49" x14ac:dyDescent="0.2">
      <c r="A386" s="122" t="s">
        <v>244</v>
      </c>
      <c r="B386" s="122">
        <v>2007</v>
      </c>
      <c r="C386" s="118">
        <v>13.22</v>
      </c>
      <c r="D386" s="119">
        <v>393</v>
      </c>
      <c r="E386" s="115">
        <v>511</v>
      </c>
      <c r="F386" s="119">
        <v>404</v>
      </c>
      <c r="G386" s="118">
        <v>5.0599999999999996</v>
      </c>
      <c r="H386" s="119">
        <v>194</v>
      </c>
      <c r="I386" s="115">
        <v>160</v>
      </c>
      <c r="J386" s="119">
        <v>464</v>
      </c>
      <c r="K386" s="118">
        <v>63.99</v>
      </c>
      <c r="L386" s="119">
        <v>283</v>
      </c>
      <c r="M386" s="118">
        <v>23</v>
      </c>
      <c r="N386" s="119">
        <v>139</v>
      </c>
      <c r="O386" s="118">
        <v>15.35</v>
      </c>
      <c r="P386" s="119">
        <v>186</v>
      </c>
      <c r="Q386" s="115">
        <v>200</v>
      </c>
      <c r="R386" s="119">
        <v>140</v>
      </c>
      <c r="S386" s="118">
        <v>33.9</v>
      </c>
      <c r="T386" s="119">
        <v>354</v>
      </c>
      <c r="U386" s="120">
        <v>3.9953703703703705E-3</v>
      </c>
      <c r="V386" s="119">
        <v>328</v>
      </c>
      <c r="W386" s="119">
        <v>2885</v>
      </c>
      <c r="X386" s="83">
        <v>2023</v>
      </c>
      <c r="Y386" s="80">
        <f>IF(historie[[#This Row],[Ročník]]&lt;&gt;0,historie[[#This Row],[Rok]]-historie[[#This Row],[Ročník]],"")</f>
        <v>16</v>
      </c>
      <c r="Z386" s="80">
        <f>IF(AND(historie[[#This Row],[Ročník]]&lt;&gt;"",FLOOR(historie[[#This Row],[Rok]]-historie[[#This Row],[Ročník]],5)&gt;=35),FLOOR(historie[[#This Row],[Rok]]-historie[[#This Row],[Ročník]],5),0)</f>
        <v>0</v>
      </c>
      <c r="AA386" s="121">
        <f>IF(OR(historie[[#This Row],[100m]]&gt;b_1_m-k_1_m*měření,historie[[#This Row],[100m]]=""),0,ROUNDDOWN(a_1_m*(b_1_m-k_1_m*měření-historie[[#This Row],[100m]])^c_1_m,0))</f>
        <v>393</v>
      </c>
      <c r="AB386" s="121">
        <f>IF(OR(historie[[#This Row],[Dálka]]&lt;b_2_m,historie[[#This Row],[Dálka]]=""),0,ROUNDDOWN(a_2_m*(historie[[#This Row],[Dálka]]-b_2_m)^c_2_m,0))</f>
        <v>404</v>
      </c>
      <c r="AC386" s="121">
        <f>IF(OR(historie[[#This Row],[Koule]]&lt;b_3_m,historie[[#This Row],[Koule]]=""),0,ROUNDDOWN(a_3_m*(historie[[#This Row],[Koule]]-b_3_m)^c_3_m,0))</f>
        <v>194</v>
      </c>
      <c r="AD386" s="121">
        <f>IF(OR(historie[[#This Row],[Výška]]&lt;b_4_m,historie[[#This Row],[Výška]]=""),0,ROUNDDOWN(a_4_m*(historie[[#This Row],[Výška]]-b_4_m)^c_4_m,0))</f>
        <v>464</v>
      </c>
      <c r="AE386" s="121">
        <f>IF(OR(historie[[#This Row],[400m]]&gt;b_5_m-k_5_m*měření,historie[[#This Row],[400m]]=""),0,ROUNDDOWN(a_5_m*(b_5_m-k_5_m*měření-historie[[#This Row],[400m]])^c_5_m,0))</f>
        <v>283</v>
      </c>
      <c r="AF386" s="121">
        <f>IF(OR(historie[[#This Row],[Překážky]]&gt;b_6_m-k_6_m*měření,historie[[#This Row],[Překážky]]=""),0,ROUNDDOWN(a_6_m*(b_6_m-k_6_m*měření-historie[[#This Row],[Překážky]])^c_6_m,0))</f>
        <v>139</v>
      </c>
      <c r="AG386" s="121">
        <f>IF(OR(historie[[#This Row],[Disk]]&lt;b_7_m,historie[[#This Row],[Disk]]=""),0,ROUNDDOWN(a_7_m*(historie[[#This Row],[Disk]]-b_7_m)^c_7_m,0))</f>
        <v>186</v>
      </c>
      <c r="AH386" s="121">
        <f>IF(OR(historie[[#This Row],[Tyčka]]&lt;b_8_m,historie[[#This Row],[Tyčka]]=""),0,ROUNDDOWN(a_8_m*(historie[[#This Row],[Tyčka]]-b_8_m)^c_8_m,0))</f>
        <v>140</v>
      </c>
      <c r="AI386" s="121">
        <f>IF(OR(historie[[#This Row],[Oštěp]]&lt;b_9_m,historie[[#This Row],[Oštěp]]=""),0,ROUNDDOWN(a_9_m*(historie[[#This Row],[Oštěp]]-b_9_m)^c_9_m,0))</f>
        <v>354</v>
      </c>
      <c r="AJ386" s="121">
        <f>IF(OR(historie[[#This Row],[1500m]]*24*60*60&gt;b_10_m,historie[[#This Row],[1500m]]=""),0,ROUNDDOWN(a_10_m*(b_10_m-historie[[#This Row],[1500m]]*24*60*60)^c_10_m,0))</f>
        <v>328</v>
      </c>
      <c r="AK386" s="86">
        <f>historie[[#This Row],[100m_body]]+historie[[#This Row],[dálka_body]]+historie[[#This Row],[koule_body]]+historie[[#This Row],[výška_body]]+historie[[#This Row],[400m_body]]+historie[[#This Row],[překážky_body]]+historie[[#This Row],[disk_body]]+historie[[#This Row],[tyčka_body]]+historie[[#This Row],[oštěp_body]]+historie[[#This Row],[1500m_body]]</f>
        <v>2885</v>
      </c>
      <c r="AL386" s="121">
        <f>IF(OR(historie[[#This Row],[100m]]&gt;b_1_m-k_1_m*měření,historie[[#This Row],[100m]]=""),0,ROUNDDOWN(a_1_m*(b_1_m-k_1_m*měření-CEILING(historie[[#This Row],[100m]]*VLOOKUP(historie[[#This Row],[Veteran]],Veteran,2,FALSE),0.01))^c_1_m,0))</f>
        <v>393</v>
      </c>
      <c r="AM386" s="121">
        <f>IF(OR(historie[[#This Row],[Dálka]]&lt;b_2_m,historie[[#This Row],[Dálka]]=""),0,ROUNDDOWN(a_2_m*(ROUND(historie[[#This Row],[Dálka]]*VLOOKUP(historie[[#This Row],[Veteran]],Veteran,3,FALSE),0)-b_2_m)^c_2_m,0))</f>
        <v>404</v>
      </c>
      <c r="AN386" s="121">
        <f>IF(OR(historie[[#This Row],[Koule]]&lt;b_3_m,historie[[#This Row],[Koule]]=""),0,ROUNDDOWN(a_3_m*(FLOOR(historie[[#This Row],[Koule]]*VLOOKUP(historie[[#This Row],[Veteran]],Veteran,4,FALSE),0.01)-b_3_m)^c_3_m,0))</f>
        <v>194</v>
      </c>
      <c r="AO386" s="121">
        <f>IF(OR(historie[[#This Row],[Výška]]&lt;b_4_m,historie[[#This Row],[Výška]]=""),0,ROUNDDOWN(a_4_m*(ROUND(historie[[#This Row],[Výška]]*VLOOKUP(historie[[#This Row],[Veteran]],Veteran,5,FALSE),0)-b_4_m)^c_4_m,0))</f>
        <v>464</v>
      </c>
      <c r="AP386" s="121">
        <f>IF(OR(historie[[#This Row],[400m]]&gt;b_5_m-k_5_m*měření,historie[[#This Row],[400m]]=""),0,ROUNDDOWN(a_5_m*(b_5_m-k_5_m*měření-CEILING(historie[[#This Row],[400m]]*VLOOKUP(historie[[#This Row],[Veteran]],Veteran,6,FALSE),0.01))^c_5_m,0))</f>
        <v>283</v>
      </c>
      <c r="AQ386" s="121">
        <f>IF(OR(historie[[#This Row],[Překážky]]&gt;b_6_m-k_6_m*měření,historie[[#This Row],[Překážky]]=""),0,ROUNDDOWN(a_6_m*(b_6_m-k_6_m*měření-CEILING(historie[[#This Row],[Překážky]]*VLOOKUP(historie[[#This Row],[Veteran]],Veteran,7,FALSE),0.01))^c_6_m,0))</f>
        <v>139</v>
      </c>
      <c r="AR386" s="121">
        <f>IF(OR(historie[[#This Row],[Disk]]&lt;b_7_m,historie[[#This Row],[Disk]]=""),0,ROUNDDOWN(a_7_m*(FLOOR(historie[[#This Row],[Disk]]*VLOOKUP(historie[[#This Row],[Veteran]],Veteran,8,FALSE),0.01)-b_7_m)^c_7_m,0))</f>
        <v>186</v>
      </c>
      <c r="AS386" s="121">
        <f>IF(OR(historie[[#This Row],[Tyčka]]&lt;b_8_m,historie[[#This Row],[Tyčka]]=""),0,ROUNDDOWN(a_8_m*(ROUND(historie[[#This Row],[Tyčka]]*VLOOKUP(historie[[#This Row],[Veteran]],Veteran,9,FALSE),0)-b_8_m)^c_8_m,0))</f>
        <v>140</v>
      </c>
      <c r="AT386" s="121">
        <f>IF(OR(historie[[#This Row],[Oštěp]]&lt;b_9_m,historie[[#This Row],[Oštěp]]=""),0,ROUNDDOWN(a_9_m*(FLOOR(historie[[#This Row],[Oštěp]]*VLOOKUP(historie[[#This Row],[Veteran]],Veteran,10,FALSE),0.01)-b_9_m)^c_9_m,0))</f>
        <v>354</v>
      </c>
      <c r="AU386" s="121">
        <f>IF(OR(historie[[#This Row],[1500m]]*24*60*60&gt;b_10_m,historie[[#This Row],[1500m]]=""),0,ROUNDDOWN(a_10_m*(b_10_m-historie[[#This Row],[1500m]]*VLOOKUP(historie[[#This Row],[Veteran]],Veteran,11,FALSE)*24*60*60)^c_10_m,0))</f>
        <v>328</v>
      </c>
      <c r="AV386" s="80">
        <f t="shared" si="7"/>
        <v>2885</v>
      </c>
      <c r="AW386" s="121" cm="1">
        <f t="array" ref="AW386">MAX(IF(historie[[Jméno a příjmení]:[Jméno a příjmení]]=A386,historie[[100m_body_v]:[100m_body_v]]))
+MAX(IF(historie[[Jméno a příjmení]:[Jméno a příjmení]]=A386,historie[[dálka_body_v]:[dálka_body_v]]))
+MAX(IF(historie[[Jméno a příjmení]:[Jméno a příjmení]]=A386,historie[[koule_body_v]:[koule_body_v]]))
+MAX(IF(historie[[Jméno a příjmení]:[Jméno a příjmení]]=A386,historie[[výška_body_v]:[výška_body_v]]))
+MAX(IF(historie[[Jméno a příjmení]:[Jméno a příjmení]]=A386,historie[[400m_body_v]:[400m_body_v]]))
+MAX(IF(historie[[Jméno a příjmení]:[Jméno a příjmení]]=A386,historie[[překážky_body_v]:[překážky_body_v]]))
+MAX(IF(historie[[Jméno a příjmení]:[Jméno a příjmení]]=A386,historie[[disk_body_v]:[disk_body_v]]))
+MAX(IF(historie[[Jméno a příjmení]:[Jméno a příjmení]]=A386,historie[[tyčka_body_v]:[tyčka_body_v]]))
+MAX(IF(historie[[Jméno a příjmení]:[Jméno a příjmení]]=A386,historie[[oštěp_body_v]:[oštěp_body_v]]))
+MAX(IF(historie[[Jméno a příjmení]:[Jméno a příjmení]]=A386,historie[[1500m_body_v]:[1500m_body_v]]))</f>
        <v>2885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619"/>
  <sheetViews>
    <sheetView tabSelected="1" zoomScaleNormal="100" workbookViewId="0"/>
  </sheetViews>
  <sheetFormatPr defaultRowHeight="12" x14ac:dyDescent="0.2"/>
  <cols>
    <col min="1" max="1" width="15.42578125" style="1" customWidth="1"/>
    <col min="2" max="2" width="6" style="1" customWidth="1"/>
    <col min="3" max="3" width="6.140625" style="1" customWidth="1"/>
    <col min="4" max="4" width="6.28515625" style="1" customWidth="1"/>
    <col min="5" max="5" width="6.28515625" style="51" customWidth="1"/>
    <col min="6" max="14" width="7.140625" style="1" customWidth="1"/>
    <col min="15" max="15" width="7.28515625" style="1" customWidth="1"/>
    <col min="16" max="16" width="4.5703125" style="1" customWidth="1"/>
    <col min="17" max="17" width="6.28515625" style="51" customWidth="1"/>
    <col min="18" max="16384" width="9.140625" style="1"/>
  </cols>
  <sheetData>
    <row r="1" spans="1:80" ht="15.75" thickBot="1" x14ac:dyDescent="0.3">
      <c r="A1"/>
      <c r="B1"/>
    </row>
    <row r="2" spans="1:80" ht="21.75" thickBot="1" x14ac:dyDescent="0.25">
      <c r="A2" s="89" t="s">
        <v>167</v>
      </c>
      <c r="B2" s="90"/>
      <c r="C2" s="110">
        <f>MAX(Data!$D$2:$D$386)+MAX(Data!$F$2:$F$386)+MAX(Data!$H$2:$H$386)+MAX(Data!$J$2:$J$386)+MAX(Data!$L$2:$L$386)+MAX(Data!$N$2:$N$386)+MAX(Data!$P$2:$P$386)+MAX(Data!$R$2:$R$386)+MAX(Data!$T$2:$T$386)+MAX(Data!$V$2:$V$386)</f>
        <v>5569</v>
      </c>
      <c r="D2" s="55"/>
      <c r="E2" s="88"/>
      <c r="F2" s="143" t="s">
        <v>195</v>
      </c>
      <c r="G2" s="144"/>
      <c r="H2" s="144"/>
      <c r="I2" s="144"/>
      <c r="J2" s="144"/>
      <c r="K2" s="144"/>
      <c r="L2" s="144"/>
      <c r="M2" s="144"/>
      <c r="N2" s="144"/>
      <c r="O2" s="145"/>
      <c r="P2" s="2"/>
      <c r="Q2" s="53"/>
    </row>
    <row r="3" spans="1:80" ht="15" x14ac:dyDescent="0.25">
      <c r="A3" s="92"/>
      <c r="B3" s="2"/>
      <c r="C3" s="2"/>
      <c r="D3" s="94" t="s">
        <v>196</v>
      </c>
      <c r="E3" s="93"/>
      <c r="F3" s="2"/>
      <c r="G3" s="2"/>
      <c r="H3" s="2"/>
      <c r="I3" s="2"/>
      <c r="J3" s="2"/>
      <c r="K3" s="2"/>
      <c r="L3" s="2"/>
      <c r="M3" s="2"/>
      <c r="N3" s="2"/>
      <c r="O3" s="2"/>
      <c r="P3" s="95"/>
      <c r="Q3" s="9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ht="15.75" thickBot="1" x14ac:dyDescent="0.3">
      <c r="A4" s="101" t="s">
        <v>0</v>
      </c>
      <c r="B4" s="100" t="s">
        <v>44</v>
      </c>
      <c r="C4" s="100" t="s">
        <v>189</v>
      </c>
      <c r="D4" s="96" t="s">
        <v>188</v>
      </c>
      <c r="E4" s="102" t="s">
        <v>73</v>
      </c>
      <c r="F4" s="97" t="s">
        <v>74</v>
      </c>
      <c r="G4" s="97" t="s">
        <v>75</v>
      </c>
      <c r="H4" s="97" t="s">
        <v>76</v>
      </c>
      <c r="I4" s="97" t="s">
        <v>77</v>
      </c>
      <c r="J4" s="97" t="s">
        <v>78</v>
      </c>
      <c r="K4" s="97" t="s">
        <v>79</v>
      </c>
      <c r="L4" s="97" t="s">
        <v>80</v>
      </c>
      <c r="M4" s="97" t="s">
        <v>81</v>
      </c>
      <c r="N4" s="97" t="s">
        <v>82</v>
      </c>
      <c r="O4" s="97" t="s">
        <v>83</v>
      </c>
      <c r="P4" s="98" t="s">
        <v>137</v>
      </c>
      <c r="Q4" s="99" t="s">
        <v>191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ht="15" x14ac:dyDescent="0.25">
      <c r="A5" s="49" t="s">
        <v>160</v>
      </c>
      <c r="B5" s="8"/>
      <c r="C5" s="8"/>
      <c r="D5" s="45">
        <v>4867</v>
      </c>
      <c r="E5" s="54">
        <v>4867</v>
      </c>
      <c r="F5" s="5">
        <v>11.4</v>
      </c>
      <c r="G5" s="4">
        <v>600</v>
      </c>
      <c r="H5" s="5">
        <v>10.76</v>
      </c>
      <c r="I5" s="4">
        <v>173</v>
      </c>
      <c r="J5" s="5">
        <v>55</v>
      </c>
      <c r="K5" s="5">
        <v>18.8</v>
      </c>
      <c r="L5" s="5">
        <v>26.4</v>
      </c>
      <c r="M5" s="4">
        <v>200</v>
      </c>
      <c r="N5" s="5">
        <v>35.020000000000003</v>
      </c>
      <c r="O5" s="14">
        <v>3.3333333333333335E-3</v>
      </c>
      <c r="P5" s="47">
        <v>3</v>
      </c>
      <c r="Q5" s="54">
        <v>4964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ht="15" x14ac:dyDescent="0.25">
      <c r="A6" s="49" t="s">
        <v>201</v>
      </c>
      <c r="B6" s="8"/>
      <c r="C6" s="8"/>
      <c r="D6" s="45">
        <v>4632</v>
      </c>
      <c r="E6" s="54">
        <v>3884</v>
      </c>
      <c r="F6" s="5">
        <v>12.5</v>
      </c>
      <c r="G6" s="4">
        <v>516</v>
      </c>
      <c r="H6" s="5">
        <v>9.85</v>
      </c>
      <c r="I6" s="4">
        <v>175</v>
      </c>
      <c r="J6" s="5">
        <v>60.34</v>
      </c>
      <c r="K6" s="5">
        <v>19.84</v>
      </c>
      <c r="L6" s="5">
        <v>30.1</v>
      </c>
      <c r="M6" s="4">
        <v>230</v>
      </c>
      <c r="N6" s="5">
        <v>35.03</v>
      </c>
      <c r="O6" s="14">
        <v>4.0162037037037033E-3</v>
      </c>
      <c r="P6" s="47">
        <v>6</v>
      </c>
      <c r="Q6" s="54">
        <v>4893</v>
      </c>
      <c r="R6"/>
      <c r="S6" s="91"/>
      <c r="T6" s="9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</row>
    <row r="7" spans="1:80" ht="15" x14ac:dyDescent="0.25">
      <c r="A7" s="49" t="s">
        <v>16</v>
      </c>
      <c r="B7" s="8"/>
      <c r="C7" s="8"/>
      <c r="D7" s="45">
        <v>4191</v>
      </c>
      <c r="E7" s="54">
        <v>4191</v>
      </c>
      <c r="F7" s="5">
        <v>12.42</v>
      </c>
      <c r="G7" s="4">
        <v>540</v>
      </c>
      <c r="H7" s="5">
        <v>9.51</v>
      </c>
      <c r="I7" s="4">
        <v>160</v>
      </c>
      <c r="J7" s="5">
        <v>57.3</v>
      </c>
      <c r="K7" s="5">
        <v>19.22</v>
      </c>
      <c r="L7" s="5">
        <v>24.8</v>
      </c>
      <c r="M7" s="4">
        <v>190</v>
      </c>
      <c r="N7" s="5">
        <v>44.62</v>
      </c>
      <c r="O7" s="14">
        <v>3.3217592592592591E-3</v>
      </c>
      <c r="P7" s="47">
        <v>11</v>
      </c>
      <c r="Q7" s="54">
        <v>4447</v>
      </c>
      <c r="R7"/>
      <c r="S7" s="91"/>
      <c r="T7" s="91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</row>
    <row r="8" spans="1:80" ht="15" x14ac:dyDescent="0.25">
      <c r="A8" s="49" t="s">
        <v>18</v>
      </c>
      <c r="B8" s="8"/>
      <c r="C8" s="8"/>
      <c r="D8" s="45">
        <v>4153</v>
      </c>
      <c r="E8" s="54">
        <v>4153</v>
      </c>
      <c r="F8" s="5">
        <v>12.37</v>
      </c>
      <c r="G8" s="4">
        <v>527</v>
      </c>
      <c r="H8" s="5">
        <v>8.3699999999999992</v>
      </c>
      <c r="I8" s="4">
        <v>175</v>
      </c>
      <c r="J8" s="5">
        <v>60.29</v>
      </c>
      <c r="K8" s="5">
        <v>20.8</v>
      </c>
      <c r="L8" s="5">
        <v>24.17</v>
      </c>
      <c r="M8" s="4">
        <v>290</v>
      </c>
      <c r="N8" s="5">
        <v>38.4</v>
      </c>
      <c r="O8" s="14">
        <v>3.645833333333333E-3</v>
      </c>
      <c r="P8" s="47">
        <v>2</v>
      </c>
      <c r="Q8" s="54">
        <v>4194</v>
      </c>
      <c r="R8"/>
      <c r="S8" s="91"/>
      <c r="T8" s="91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  <row r="9" spans="1:80" ht="15" x14ac:dyDescent="0.25">
      <c r="A9" s="49" t="s">
        <v>213</v>
      </c>
      <c r="B9" s="8"/>
      <c r="C9" s="8"/>
      <c r="D9" s="45">
        <v>4088</v>
      </c>
      <c r="E9" s="54">
        <v>3380</v>
      </c>
      <c r="F9" s="5">
        <v>13.12</v>
      </c>
      <c r="G9" s="4">
        <v>512</v>
      </c>
      <c r="H9" s="5">
        <v>8.61</v>
      </c>
      <c r="I9" s="4">
        <v>150</v>
      </c>
      <c r="J9" s="5">
        <v>62.56</v>
      </c>
      <c r="K9" s="5">
        <v>21.3</v>
      </c>
      <c r="L9" s="5">
        <v>24.53</v>
      </c>
      <c r="M9" s="4">
        <v>280</v>
      </c>
      <c r="N9" s="5">
        <v>33.25</v>
      </c>
      <c r="O9" s="14">
        <v>3.9583333333333337E-3</v>
      </c>
      <c r="P9" s="47">
        <v>3</v>
      </c>
      <c r="Q9" s="54">
        <v>4109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</row>
    <row r="10" spans="1:80" ht="15" x14ac:dyDescent="0.25">
      <c r="A10" s="49" t="s">
        <v>214</v>
      </c>
      <c r="B10" s="8"/>
      <c r="C10" s="8"/>
      <c r="D10" s="45">
        <v>4052</v>
      </c>
      <c r="E10" s="54">
        <v>2530</v>
      </c>
      <c r="F10" s="5">
        <v>13.01</v>
      </c>
      <c r="G10" s="4">
        <v>452</v>
      </c>
      <c r="H10" s="5">
        <v>8.06</v>
      </c>
      <c r="I10" s="4">
        <v>145</v>
      </c>
      <c r="J10" s="5">
        <v>67.03</v>
      </c>
      <c r="K10" s="5" t="s">
        <v>85</v>
      </c>
      <c r="L10" s="5">
        <v>20.16</v>
      </c>
      <c r="M10" s="4">
        <v>200</v>
      </c>
      <c r="N10" s="5">
        <v>24.44</v>
      </c>
      <c r="O10" s="14">
        <v>4.108796296296297E-3</v>
      </c>
      <c r="P10" s="47">
        <v>2</v>
      </c>
      <c r="Q10" s="54">
        <v>4052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</row>
    <row r="11" spans="1:80" ht="15" x14ac:dyDescent="0.25">
      <c r="A11" s="49" t="s">
        <v>38</v>
      </c>
      <c r="B11" s="8"/>
      <c r="C11" s="8"/>
      <c r="D11" s="45">
        <v>3828</v>
      </c>
      <c r="E11" s="54">
        <v>3828</v>
      </c>
      <c r="F11" s="5">
        <v>12.53</v>
      </c>
      <c r="G11" s="4">
        <v>502</v>
      </c>
      <c r="H11" s="5">
        <v>9.01</v>
      </c>
      <c r="I11" s="4">
        <v>150</v>
      </c>
      <c r="J11" s="5">
        <v>58.91</v>
      </c>
      <c r="K11" s="5">
        <v>21.63</v>
      </c>
      <c r="L11" s="5">
        <v>24.98</v>
      </c>
      <c r="M11" s="4">
        <v>160</v>
      </c>
      <c r="N11" s="5">
        <v>38.4</v>
      </c>
      <c r="O11" s="14">
        <v>3.2638888888888891E-3</v>
      </c>
      <c r="P11" s="47">
        <v>2</v>
      </c>
      <c r="Q11" s="54">
        <v>3896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</row>
    <row r="12" spans="1:80" ht="15" x14ac:dyDescent="0.25">
      <c r="A12" s="49" t="s">
        <v>17</v>
      </c>
      <c r="B12" s="8"/>
      <c r="C12" s="8"/>
      <c r="D12" s="45">
        <v>3734</v>
      </c>
      <c r="E12" s="54">
        <v>3734</v>
      </c>
      <c r="F12" s="5">
        <v>12.28</v>
      </c>
      <c r="G12" s="4">
        <v>542</v>
      </c>
      <c r="H12" s="5">
        <v>8.76</v>
      </c>
      <c r="I12" s="4">
        <v>155</v>
      </c>
      <c r="J12" s="5">
        <v>58.7</v>
      </c>
      <c r="K12" s="5">
        <v>20.91</v>
      </c>
      <c r="L12" s="5">
        <v>25.8</v>
      </c>
      <c r="M12" s="4">
        <v>240</v>
      </c>
      <c r="N12" s="5">
        <v>34.880000000000003</v>
      </c>
      <c r="O12" s="14">
        <v>3.5185185185185185E-3</v>
      </c>
      <c r="P12" s="47">
        <v>16</v>
      </c>
      <c r="Q12" s="54">
        <v>4089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</row>
    <row r="13" spans="1:80" ht="15" x14ac:dyDescent="0.25">
      <c r="A13" s="49" t="s">
        <v>54</v>
      </c>
      <c r="B13" s="8"/>
      <c r="C13" s="8"/>
      <c r="D13" s="45">
        <v>3727</v>
      </c>
      <c r="E13" s="54">
        <v>3500</v>
      </c>
      <c r="F13" s="5">
        <v>13.14</v>
      </c>
      <c r="G13" s="4">
        <v>508</v>
      </c>
      <c r="H13" s="5">
        <v>8</v>
      </c>
      <c r="I13" s="4">
        <v>165</v>
      </c>
      <c r="J13" s="5">
        <v>64.3</v>
      </c>
      <c r="K13" s="5">
        <v>21.89</v>
      </c>
      <c r="L13" s="5">
        <v>20.059999999999999</v>
      </c>
      <c r="M13" s="4">
        <v>303</v>
      </c>
      <c r="N13" s="5">
        <v>33.840000000000003</v>
      </c>
      <c r="O13" s="14">
        <v>3.9120370370370368E-3</v>
      </c>
      <c r="P13" s="47">
        <v>2</v>
      </c>
      <c r="Q13" s="54">
        <v>3727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</row>
    <row r="14" spans="1:80" ht="15" x14ac:dyDescent="0.25">
      <c r="A14" s="49" t="s">
        <v>87</v>
      </c>
      <c r="B14" s="8"/>
      <c r="C14" s="8"/>
      <c r="D14" s="45">
        <v>3694</v>
      </c>
      <c r="E14" s="54">
        <v>3694</v>
      </c>
      <c r="F14" s="5">
        <v>11.9</v>
      </c>
      <c r="G14" s="4">
        <v>569</v>
      </c>
      <c r="H14" s="5">
        <v>9.41</v>
      </c>
      <c r="I14" s="4">
        <v>165</v>
      </c>
      <c r="J14" s="5">
        <v>56.7</v>
      </c>
      <c r="K14" s="5">
        <v>20.399999999999999</v>
      </c>
      <c r="L14" s="5">
        <v>24.87</v>
      </c>
      <c r="M14" s="4">
        <v>200</v>
      </c>
      <c r="N14" s="5">
        <v>25.05</v>
      </c>
      <c r="O14" s="14">
        <v>3.6111111111111114E-3</v>
      </c>
      <c r="P14" s="47">
        <v>11</v>
      </c>
      <c r="Q14" s="54">
        <v>4154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</row>
    <row r="15" spans="1:80" ht="15" x14ac:dyDescent="0.25">
      <c r="A15" s="49" t="s">
        <v>47</v>
      </c>
      <c r="B15" s="8"/>
      <c r="C15" s="8"/>
      <c r="D15" s="45">
        <v>3670</v>
      </c>
      <c r="E15" s="54">
        <v>3445</v>
      </c>
      <c r="F15" s="5">
        <v>12.56</v>
      </c>
      <c r="G15" s="4">
        <v>473</v>
      </c>
      <c r="H15" s="5">
        <v>9.84</v>
      </c>
      <c r="I15" s="4">
        <v>160</v>
      </c>
      <c r="J15" s="5">
        <v>62.96</v>
      </c>
      <c r="K15" s="5">
        <v>21.09</v>
      </c>
      <c r="L15" s="5">
        <v>30.35</v>
      </c>
      <c r="M15" s="4">
        <v>207</v>
      </c>
      <c r="N15" s="5">
        <v>34.65</v>
      </c>
      <c r="O15" s="14">
        <v>3.8078703703703707E-3</v>
      </c>
      <c r="P15" s="47">
        <v>5</v>
      </c>
      <c r="Q15" s="54">
        <v>4047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</row>
    <row r="16" spans="1:80" ht="15" x14ac:dyDescent="0.25">
      <c r="A16" s="49" t="s">
        <v>122</v>
      </c>
      <c r="B16" s="8"/>
      <c r="C16" s="8"/>
      <c r="D16" s="45">
        <v>3642</v>
      </c>
      <c r="E16" s="54">
        <v>3642</v>
      </c>
      <c r="F16" s="5">
        <v>13.53</v>
      </c>
      <c r="G16" s="4">
        <v>489</v>
      </c>
      <c r="H16" s="5">
        <v>8.26</v>
      </c>
      <c r="I16" s="4">
        <v>155</v>
      </c>
      <c r="J16" s="5">
        <v>59.9</v>
      </c>
      <c r="K16" s="5">
        <v>20.38</v>
      </c>
      <c r="L16" s="5">
        <v>22.27</v>
      </c>
      <c r="M16" s="4">
        <v>251</v>
      </c>
      <c r="N16" s="5">
        <v>32.9</v>
      </c>
      <c r="O16" s="14">
        <v>3.4606481481481485E-3</v>
      </c>
      <c r="P16" s="47">
        <v>3</v>
      </c>
      <c r="Q16" s="54">
        <v>3693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</row>
    <row r="17" spans="1:80" ht="15" x14ac:dyDescent="0.25">
      <c r="A17" s="49" t="s">
        <v>55</v>
      </c>
      <c r="B17" s="8"/>
      <c r="C17" s="8"/>
      <c r="D17" s="45">
        <v>3614</v>
      </c>
      <c r="E17" s="54">
        <v>2989</v>
      </c>
      <c r="F17" s="5">
        <v>12.98</v>
      </c>
      <c r="G17" s="4">
        <v>493</v>
      </c>
      <c r="H17" s="5">
        <v>8.44</v>
      </c>
      <c r="I17" s="4">
        <v>165</v>
      </c>
      <c r="J17" s="5">
        <v>63.6</v>
      </c>
      <c r="K17" s="5">
        <v>23.16</v>
      </c>
      <c r="L17" s="5">
        <v>23.44</v>
      </c>
      <c r="M17" s="4">
        <v>230</v>
      </c>
      <c r="N17" s="5">
        <v>37.64</v>
      </c>
      <c r="O17" s="14">
        <v>3.8541666666666668E-3</v>
      </c>
      <c r="P17" s="47">
        <v>10</v>
      </c>
      <c r="Q17" s="54">
        <v>4038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</row>
    <row r="18" spans="1:80" ht="15" x14ac:dyDescent="0.25">
      <c r="A18" s="49" t="s">
        <v>164</v>
      </c>
      <c r="B18" s="8"/>
      <c r="C18" s="8"/>
      <c r="D18" s="45">
        <v>3609</v>
      </c>
      <c r="E18" s="54">
        <v>2190</v>
      </c>
      <c r="F18" s="5">
        <v>12.96</v>
      </c>
      <c r="G18" s="4">
        <v>465</v>
      </c>
      <c r="H18" s="5">
        <v>8.23</v>
      </c>
      <c r="I18" s="4">
        <v>130</v>
      </c>
      <c r="J18" s="5">
        <v>69.69</v>
      </c>
      <c r="K18" s="5" t="s">
        <v>85</v>
      </c>
      <c r="L18" s="5">
        <v>15.83</v>
      </c>
      <c r="M18" s="4">
        <v>140</v>
      </c>
      <c r="N18" s="5">
        <v>25</v>
      </c>
      <c r="O18" s="14">
        <v>4.3518518518518515E-3</v>
      </c>
      <c r="P18" s="47">
        <v>1</v>
      </c>
      <c r="Q18" s="54">
        <v>3609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</row>
    <row r="19" spans="1:80" ht="15" x14ac:dyDescent="0.25">
      <c r="A19" s="49" t="s">
        <v>19</v>
      </c>
      <c r="B19" s="8"/>
      <c r="C19" s="8"/>
      <c r="D19" s="45">
        <v>3438</v>
      </c>
      <c r="E19" s="54">
        <v>3438</v>
      </c>
      <c r="F19" s="5">
        <v>12.97</v>
      </c>
      <c r="G19" s="4">
        <v>506</v>
      </c>
      <c r="H19" s="5">
        <v>8.81</v>
      </c>
      <c r="I19" s="4">
        <v>160</v>
      </c>
      <c r="J19" s="5">
        <v>61.19</v>
      </c>
      <c r="K19" s="5">
        <v>21.87</v>
      </c>
      <c r="L19" s="5">
        <v>23.3</v>
      </c>
      <c r="M19" s="4">
        <v>200</v>
      </c>
      <c r="N19" s="5">
        <v>37.69</v>
      </c>
      <c r="O19" s="14">
        <v>3.5995370370370369E-3</v>
      </c>
      <c r="P19" s="47">
        <v>6</v>
      </c>
      <c r="Q19" s="54">
        <v>3659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</row>
    <row r="20" spans="1:80" ht="15" x14ac:dyDescent="0.25">
      <c r="A20" s="49" t="s">
        <v>108</v>
      </c>
      <c r="B20" s="8"/>
      <c r="C20" s="8"/>
      <c r="D20" s="45">
        <v>3405</v>
      </c>
      <c r="E20" s="54">
        <v>3186</v>
      </c>
      <c r="F20" s="5">
        <v>12.94</v>
      </c>
      <c r="G20" s="4">
        <v>489</v>
      </c>
      <c r="H20" s="5">
        <v>8.0399999999999991</v>
      </c>
      <c r="I20" s="4">
        <v>140</v>
      </c>
      <c r="J20" s="5">
        <v>60</v>
      </c>
      <c r="K20" s="5">
        <v>22.83</v>
      </c>
      <c r="L20" s="5">
        <v>18.03</v>
      </c>
      <c r="M20" s="4">
        <v>200</v>
      </c>
      <c r="N20" s="5">
        <v>30.14</v>
      </c>
      <c r="O20" s="14">
        <v>3.5069444444444445E-3</v>
      </c>
      <c r="P20" s="47">
        <v>3</v>
      </c>
      <c r="Q20" s="54">
        <v>3570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</row>
    <row r="21" spans="1:80" ht="15" x14ac:dyDescent="0.25">
      <c r="A21" s="49" t="s">
        <v>34</v>
      </c>
      <c r="B21" s="8"/>
      <c r="C21" s="8"/>
      <c r="D21" s="45">
        <v>3403</v>
      </c>
      <c r="E21" s="54">
        <v>2957</v>
      </c>
      <c r="F21" s="5">
        <v>13.88</v>
      </c>
      <c r="G21" s="4">
        <v>480</v>
      </c>
      <c r="H21" s="5">
        <v>7.88</v>
      </c>
      <c r="I21" s="4">
        <v>163</v>
      </c>
      <c r="J21" s="5">
        <v>64.5</v>
      </c>
      <c r="K21" s="5">
        <v>22.2</v>
      </c>
      <c r="L21" s="5">
        <v>23.95</v>
      </c>
      <c r="M21" s="4">
        <v>217</v>
      </c>
      <c r="N21" s="5">
        <v>30.36</v>
      </c>
      <c r="O21" s="14">
        <v>3.7615740740740739E-3</v>
      </c>
      <c r="P21" s="47">
        <v>11</v>
      </c>
      <c r="Q21" s="54">
        <v>3991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</row>
    <row r="22" spans="1:80" ht="15" x14ac:dyDescent="0.25">
      <c r="A22" s="49" t="s">
        <v>216</v>
      </c>
      <c r="B22" s="8"/>
      <c r="C22" s="8"/>
      <c r="D22" s="45">
        <v>3365</v>
      </c>
      <c r="E22" s="54">
        <v>3365</v>
      </c>
      <c r="F22" s="5">
        <v>12.14</v>
      </c>
      <c r="G22" s="4">
        <v>575</v>
      </c>
      <c r="H22" s="5">
        <v>9.67</v>
      </c>
      <c r="I22" s="4">
        <v>155</v>
      </c>
      <c r="J22" s="5">
        <v>60.24</v>
      </c>
      <c r="K22" s="5">
        <v>22.38</v>
      </c>
      <c r="L22" s="5">
        <v>19.760000000000002</v>
      </c>
      <c r="M22" s="4">
        <v>200</v>
      </c>
      <c r="N22" s="5">
        <v>35.82</v>
      </c>
      <c r="O22" s="14" t="s">
        <v>85</v>
      </c>
      <c r="P22" s="47">
        <v>1</v>
      </c>
      <c r="Q22" s="54">
        <v>3365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</row>
    <row r="23" spans="1:80" ht="15" x14ac:dyDescent="0.25">
      <c r="A23" s="49" t="s">
        <v>22</v>
      </c>
      <c r="B23" s="8"/>
      <c r="C23" s="8"/>
      <c r="D23" s="45">
        <v>3342</v>
      </c>
      <c r="E23" s="54">
        <v>3342</v>
      </c>
      <c r="F23" s="5">
        <v>13.65</v>
      </c>
      <c r="G23" s="4">
        <v>489</v>
      </c>
      <c r="H23" s="5">
        <v>8.56</v>
      </c>
      <c r="I23" s="4">
        <v>170</v>
      </c>
      <c r="J23" s="5">
        <v>63.25</v>
      </c>
      <c r="K23" s="5">
        <v>20.95</v>
      </c>
      <c r="L23" s="5">
        <v>21.3</v>
      </c>
      <c r="M23" s="4">
        <v>170</v>
      </c>
      <c r="N23" s="5">
        <v>36</v>
      </c>
      <c r="O23" s="14">
        <v>3.8078703703703707E-3</v>
      </c>
      <c r="P23" s="47">
        <v>2</v>
      </c>
      <c r="Q23" s="54">
        <v>3370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</row>
    <row r="24" spans="1:80" ht="15" x14ac:dyDescent="0.25">
      <c r="A24" s="49" t="s">
        <v>215</v>
      </c>
      <c r="B24" s="8"/>
      <c r="C24" s="8"/>
      <c r="D24" s="45">
        <v>3305</v>
      </c>
      <c r="E24" s="54">
        <v>3305</v>
      </c>
      <c r="F24" s="5">
        <v>12.44</v>
      </c>
      <c r="G24" s="4">
        <v>458</v>
      </c>
      <c r="H24" s="5">
        <v>9.3000000000000007</v>
      </c>
      <c r="I24" s="4">
        <v>160</v>
      </c>
      <c r="J24" s="5">
        <v>62.38</v>
      </c>
      <c r="K24" s="5">
        <v>22.38</v>
      </c>
      <c r="L24" s="5">
        <v>24.87</v>
      </c>
      <c r="M24" s="4">
        <v>210</v>
      </c>
      <c r="N24" s="5">
        <v>28.91</v>
      </c>
      <c r="O24" s="14">
        <v>3.9583333333333337E-3</v>
      </c>
      <c r="P24" s="47">
        <v>3</v>
      </c>
      <c r="Q24" s="54">
        <v>3386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</row>
    <row r="25" spans="1:80" ht="15" x14ac:dyDescent="0.25">
      <c r="A25" s="49" t="s">
        <v>211</v>
      </c>
      <c r="B25" s="8"/>
      <c r="C25" s="8"/>
      <c r="D25" s="45">
        <v>3283</v>
      </c>
      <c r="E25" s="54">
        <v>3283</v>
      </c>
      <c r="F25" s="5">
        <v>12.78</v>
      </c>
      <c r="G25" s="4">
        <v>513</v>
      </c>
      <c r="H25" s="5">
        <v>9.01</v>
      </c>
      <c r="I25" s="4">
        <v>150</v>
      </c>
      <c r="J25" s="5">
        <v>62.8</v>
      </c>
      <c r="K25" s="5">
        <v>22.28</v>
      </c>
      <c r="L25" s="5">
        <v>22.42</v>
      </c>
      <c r="M25" s="4">
        <v>220</v>
      </c>
      <c r="N25" s="5">
        <v>32.75</v>
      </c>
      <c r="O25" s="14">
        <v>4.1666666666666666E-3</v>
      </c>
      <c r="P25" s="47">
        <v>1</v>
      </c>
      <c r="Q25" s="54">
        <v>3283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</row>
    <row r="26" spans="1:80" ht="15" x14ac:dyDescent="0.25">
      <c r="A26" s="49" t="s">
        <v>86</v>
      </c>
      <c r="B26" s="8"/>
      <c r="C26" s="8"/>
      <c r="D26" s="45">
        <v>3275</v>
      </c>
      <c r="E26" s="54">
        <v>3275</v>
      </c>
      <c r="F26" s="5">
        <v>13.1</v>
      </c>
      <c r="G26" s="4">
        <v>513</v>
      </c>
      <c r="H26" s="5">
        <v>9.14</v>
      </c>
      <c r="I26" s="4">
        <v>165</v>
      </c>
      <c r="J26" s="5">
        <v>63</v>
      </c>
      <c r="K26" s="5">
        <v>21.2</v>
      </c>
      <c r="L26" s="5">
        <v>18.89</v>
      </c>
      <c r="M26" s="4">
        <v>200</v>
      </c>
      <c r="N26" s="5">
        <v>32.32</v>
      </c>
      <c r="O26" s="14">
        <v>3.8541666666666668E-3</v>
      </c>
      <c r="P26" s="47">
        <v>2</v>
      </c>
      <c r="Q26" s="54">
        <v>3422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</row>
    <row r="27" spans="1:80" ht="15" x14ac:dyDescent="0.25">
      <c r="A27" s="49" t="s">
        <v>102</v>
      </c>
      <c r="B27" s="8"/>
      <c r="C27" s="8"/>
      <c r="D27" s="45">
        <v>3239</v>
      </c>
      <c r="E27" s="54">
        <v>2664</v>
      </c>
      <c r="F27" s="5">
        <v>13.8</v>
      </c>
      <c r="G27" s="4">
        <v>460</v>
      </c>
      <c r="H27" s="5">
        <v>10.44</v>
      </c>
      <c r="I27" s="4">
        <v>163</v>
      </c>
      <c r="J27" s="5">
        <v>70</v>
      </c>
      <c r="K27" s="5">
        <v>22.97</v>
      </c>
      <c r="L27" s="5">
        <v>28.22</v>
      </c>
      <c r="M27" s="4">
        <v>205</v>
      </c>
      <c r="N27" s="5">
        <v>29.14</v>
      </c>
      <c r="O27" s="14">
        <v>4.4328703703703709E-3</v>
      </c>
      <c r="P27" s="47">
        <v>9</v>
      </c>
      <c r="Q27" s="54">
        <v>3684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</row>
    <row r="28" spans="1:80" ht="15" x14ac:dyDescent="0.25">
      <c r="A28" s="49" t="s">
        <v>220</v>
      </c>
      <c r="B28" s="8"/>
      <c r="C28" s="8"/>
      <c r="D28" s="45">
        <v>3197</v>
      </c>
      <c r="E28" s="54">
        <v>2986</v>
      </c>
      <c r="F28" s="5">
        <v>12.64</v>
      </c>
      <c r="G28" s="4">
        <v>526</v>
      </c>
      <c r="H28" s="5">
        <v>8.66</v>
      </c>
      <c r="I28" s="4">
        <v>160</v>
      </c>
      <c r="J28" s="5">
        <v>62.58</v>
      </c>
      <c r="K28" s="5">
        <v>23.32</v>
      </c>
      <c r="L28" s="5">
        <v>20.3</v>
      </c>
      <c r="M28" s="4">
        <v>200</v>
      </c>
      <c r="N28" s="5">
        <v>28.4</v>
      </c>
      <c r="O28" s="14">
        <v>3.9583333333333337E-3</v>
      </c>
      <c r="P28" s="47">
        <v>2</v>
      </c>
      <c r="Q28" s="54">
        <v>3502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</row>
    <row r="29" spans="1:80" ht="15" x14ac:dyDescent="0.25">
      <c r="A29" s="49" t="s">
        <v>114</v>
      </c>
      <c r="B29" s="8"/>
      <c r="C29" s="8"/>
      <c r="D29" s="45">
        <v>3184</v>
      </c>
      <c r="E29" s="54">
        <v>3184</v>
      </c>
      <c r="F29" s="5">
        <v>13.4</v>
      </c>
      <c r="G29" s="4">
        <v>505</v>
      </c>
      <c r="H29" s="5">
        <v>9.07</v>
      </c>
      <c r="I29" s="4">
        <v>150</v>
      </c>
      <c r="J29" s="5">
        <v>62.9</v>
      </c>
      <c r="K29" s="5">
        <v>21.9</v>
      </c>
      <c r="L29" s="5">
        <v>19.04</v>
      </c>
      <c r="M29" s="4">
        <v>200</v>
      </c>
      <c r="N29" s="5">
        <v>34.28</v>
      </c>
      <c r="O29" s="14">
        <v>3.9699074074074072E-3</v>
      </c>
      <c r="P29" s="47">
        <v>1</v>
      </c>
      <c r="Q29" s="54">
        <v>3184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</row>
    <row r="30" spans="1:80" ht="15" x14ac:dyDescent="0.25">
      <c r="A30" s="49" t="s">
        <v>219</v>
      </c>
      <c r="B30" s="8"/>
      <c r="C30" s="8"/>
      <c r="D30" s="45">
        <v>3176</v>
      </c>
      <c r="E30" s="54">
        <v>2563</v>
      </c>
      <c r="F30" s="5">
        <v>13.06</v>
      </c>
      <c r="G30" s="4">
        <v>498</v>
      </c>
      <c r="H30" s="5">
        <v>10.07</v>
      </c>
      <c r="I30" s="4">
        <v>135</v>
      </c>
      <c r="J30" s="5">
        <v>67.41</v>
      </c>
      <c r="K30" s="5">
        <v>23.14</v>
      </c>
      <c r="L30" s="5">
        <v>22.8</v>
      </c>
      <c r="M30" s="4">
        <v>200</v>
      </c>
      <c r="N30" s="5">
        <v>27.35</v>
      </c>
      <c r="O30" s="14">
        <v>4.8263888888888887E-3</v>
      </c>
      <c r="P30" s="47">
        <v>2</v>
      </c>
      <c r="Q30" s="54">
        <v>3245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</row>
    <row r="31" spans="1:80" ht="15" x14ac:dyDescent="0.25">
      <c r="A31" s="49" t="s">
        <v>39</v>
      </c>
      <c r="B31" s="8"/>
      <c r="C31" s="8"/>
      <c r="D31" s="45">
        <v>3162</v>
      </c>
      <c r="E31" s="54">
        <v>3162</v>
      </c>
      <c r="F31" s="5">
        <v>12.65</v>
      </c>
      <c r="G31" s="4">
        <v>507</v>
      </c>
      <c r="H31" s="5">
        <v>7.41</v>
      </c>
      <c r="I31" s="4">
        <v>145</v>
      </c>
      <c r="J31" s="5">
        <v>60.61</v>
      </c>
      <c r="K31" s="5">
        <v>21.26</v>
      </c>
      <c r="L31" s="5">
        <v>20.22</v>
      </c>
      <c r="M31" s="4">
        <v>190</v>
      </c>
      <c r="N31" s="5">
        <v>30.82</v>
      </c>
      <c r="O31" s="14">
        <v>3.7962962962962963E-3</v>
      </c>
      <c r="P31" s="47">
        <v>2</v>
      </c>
      <c r="Q31" s="54">
        <v>3311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ht="15" x14ac:dyDescent="0.25">
      <c r="A32" s="49" t="s">
        <v>41</v>
      </c>
      <c r="B32" s="8"/>
      <c r="C32" s="8"/>
      <c r="D32" s="45">
        <v>3110</v>
      </c>
      <c r="E32" s="54">
        <v>3110</v>
      </c>
      <c r="F32" s="5">
        <v>13.16</v>
      </c>
      <c r="G32" s="4">
        <v>472</v>
      </c>
      <c r="H32" s="5">
        <v>9.26</v>
      </c>
      <c r="I32" s="4">
        <v>160</v>
      </c>
      <c r="J32" s="5">
        <v>65</v>
      </c>
      <c r="K32" s="5">
        <v>22.84</v>
      </c>
      <c r="L32" s="5">
        <v>24.47</v>
      </c>
      <c r="M32" s="4">
        <v>180</v>
      </c>
      <c r="N32" s="5">
        <v>27.12</v>
      </c>
      <c r="O32" s="14">
        <v>3.8078703703703707E-3</v>
      </c>
      <c r="P32" s="47">
        <v>4</v>
      </c>
      <c r="Q32" s="54">
        <v>3162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1:80" ht="15" x14ac:dyDescent="0.25">
      <c r="A33" s="49" t="s">
        <v>197</v>
      </c>
      <c r="B33" s="8"/>
      <c r="C33" s="8"/>
      <c r="D33" s="45">
        <v>3059</v>
      </c>
      <c r="E33" s="54">
        <v>3059</v>
      </c>
      <c r="F33" s="5">
        <v>12.97</v>
      </c>
      <c r="G33" s="4">
        <v>499</v>
      </c>
      <c r="H33" s="5">
        <v>9.49</v>
      </c>
      <c r="I33" s="4">
        <v>165</v>
      </c>
      <c r="J33" s="5">
        <v>65.010000000000005</v>
      </c>
      <c r="K33" s="5">
        <v>21</v>
      </c>
      <c r="L33" s="5">
        <v>23.45</v>
      </c>
      <c r="M33" s="4">
        <v>180</v>
      </c>
      <c r="N33" s="5">
        <v>34.630000000000003</v>
      </c>
      <c r="O33" s="14">
        <v>4.0046296296296297E-3</v>
      </c>
      <c r="P33" s="47">
        <v>4</v>
      </c>
      <c r="Q33" s="54">
        <v>3461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1:80" ht="15" x14ac:dyDescent="0.25">
      <c r="A34" s="49" t="s">
        <v>232</v>
      </c>
      <c r="B34" s="8"/>
      <c r="C34" s="8"/>
      <c r="D34" s="45">
        <v>3044</v>
      </c>
      <c r="E34" s="54">
        <v>2486</v>
      </c>
      <c r="F34" s="5">
        <v>13.56</v>
      </c>
      <c r="G34" s="4">
        <v>497</v>
      </c>
      <c r="H34" s="5">
        <v>9.25</v>
      </c>
      <c r="I34" s="4">
        <v>150</v>
      </c>
      <c r="J34" s="5">
        <v>71.34</v>
      </c>
      <c r="K34" s="5" t="s">
        <v>85</v>
      </c>
      <c r="L34" s="5">
        <v>23.13</v>
      </c>
      <c r="M34" s="4">
        <v>170</v>
      </c>
      <c r="N34" s="5">
        <v>28.27</v>
      </c>
      <c r="O34" s="14">
        <v>4.5717592592592589E-3</v>
      </c>
      <c r="P34" s="47">
        <v>1</v>
      </c>
      <c r="Q34" s="54">
        <v>3044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1:80" ht="15" x14ac:dyDescent="0.25">
      <c r="A35" s="49" t="s">
        <v>27</v>
      </c>
      <c r="B35" s="8"/>
      <c r="C35" s="8"/>
      <c r="D35" s="45">
        <v>3029</v>
      </c>
      <c r="E35" s="54">
        <v>2916</v>
      </c>
      <c r="F35" s="5">
        <v>12.75</v>
      </c>
      <c r="G35" s="4">
        <v>487</v>
      </c>
      <c r="H35" s="5">
        <v>8.9700000000000006</v>
      </c>
      <c r="I35" s="4">
        <v>145</v>
      </c>
      <c r="J35" s="5">
        <v>61.4</v>
      </c>
      <c r="K35" s="5">
        <v>24.52</v>
      </c>
      <c r="L35" s="5">
        <v>20.02</v>
      </c>
      <c r="M35" s="4">
        <v>220</v>
      </c>
      <c r="N35" s="5">
        <v>27.03</v>
      </c>
      <c r="O35" s="14">
        <v>3.7152777777777774E-3</v>
      </c>
      <c r="P35" s="47">
        <v>3</v>
      </c>
      <c r="Q35" s="54">
        <v>3283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1:80" ht="15" x14ac:dyDescent="0.25">
      <c r="A36" s="49" t="s">
        <v>90</v>
      </c>
      <c r="B36" s="8"/>
      <c r="C36" s="8"/>
      <c r="D36" s="45">
        <v>3016</v>
      </c>
      <c r="E36" s="54">
        <v>3016</v>
      </c>
      <c r="F36" s="5">
        <v>13</v>
      </c>
      <c r="G36" s="4">
        <v>466</v>
      </c>
      <c r="H36" s="5">
        <v>8.94</v>
      </c>
      <c r="I36" s="4">
        <v>145</v>
      </c>
      <c r="J36" s="5">
        <v>63.3</v>
      </c>
      <c r="K36" s="5">
        <v>22.49</v>
      </c>
      <c r="L36" s="5">
        <v>22.29</v>
      </c>
      <c r="M36" s="4">
        <v>230</v>
      </c>
      <c r="N36" s="5">
        <v>28.56</v>
      </c>
      <c r="O36" s="14">
        <v>3.6574074074074074E-3</v>
      </c>
      <c r="P36" s="47">
        <v>7</v>
      </c>
      <c r="Q36" s="54">
        <v>3255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1:80" ht="15" x14ac:dyDescent="0.25">
      <c r="A37" s="49" t="s">
        <v>20</v>
      </c>
      <c r="B37" s="8"/>
      <c r="C37" s="8"/>
      <c r="D37" s="45">
        <v>2998</v>
      </c>
      <c r="E37" s="54">
        <v>2998</v>
      </c>
      <c r="F37" s="5">
        <v>12.72</v>
      </c>
      <c r="G37" s="4">
        <v>487</v>
      </c>
      <c r="H37" s="5">
        <v>7.6</v>
      </c>
      <c r="I37" s="4">
        <v>130</v>
      </c>
      <c r="J37" s="5">
        <v>60.31</v>
      </c>
      <c r="K37" s="5">
        <v>22.66</v>
      </c>
      <c r="L37" s="5">
        <v>16.77</v>
      </c>
      <c r="M37" s="4">
        <v>200</v>
      </c>
      <c r="N37" s="5">
        <v>29.42</v>
      </c>
      <c r="O37" s="14">
        <v>3.8773148148148143E-3</v>
      </c>
      <c r="P37" s="47">
        <v>1</v>
      </c>
      <c r="Q37" s="54">
        <v>2998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0" ht="15" x14ac:dyDescent="0.25">
      <c r="A38" s="49" t="s">
        <v>21</v>
      </c>
      <c r="B38" s="8"/>
      <c r="C38" s="8"/>
      <c r="D38" s="45">
        <v>2990</v>
      </c>
      <c r="E38" s="54">
        <v>2990</v>
      </c>
      <c r="F38" s="5">
        <v>13.12</v>
      </c>
      <c r="G38" s="4">
        <v>420</v>
      </c>
      <c r="H38" s="5">
        <v>7.54</v>
      </c>
      <c r="I38" s="4">
        <v>145</v>
      </c>
      <c r="J38" s="5">
        <v>60.59</v>
      </c>
      <c r="K38" s="5">
        <v>22.75</v>
      </c>
      <c r="L38" s="5">
        <v>20.399999999999999</v>
      </c>
      <c r="M38" s="4">
        <v>150</v>
      </c>
      <c r="N38" s="5">
        <v>24.88</v>
      </c>
      <c r="O38" s="14">
        <v>3.414351851851852E-3</v>
      </c>
      <c r="P38" s="47">
        <v>2</v>
      </c>
      <c r="Q38" s="54">
        <v>3031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0" ht="15" x14ac:dyDescent="0.25">
      <c r="A39" s="49" t="s">
        <v>209</v>
      </c>
      <c r="B39" s="8"/>
      <c r="C39" s="8"/>
      <c r="D39" s="45">
        <v>2979</v>
      </c>
      <c r="E39" s="54">
        <v>2979</v>
      </c>
      <c r="F39" s="5">
        <v>12.66</v>
      </c>
      <c r="G39" s="4">
        <v>484</v>
      </c>
      <c r="H39" s="5">
        <v>7.62</v>
      </c>
      <c r="I39" s="4">
        <v>145</v>
      </c>
      <c r="J39" s="5">
        <v>60.1</v>
      </c>
      <c r="K39" s="5">
        <v>23.36</v>
      </c>
      <c r="L39" s="5">
        <v>18.34</v>
      </c>
      <c r="M39" s="4">
        <v>240</v>
      </c>
      <c r="N39" s="5">
        <v>34.549999999999997</v>
      </c>
      <c r="O39" s="14">
        <v>4.0046296296296297E-3</v>
      </c>
      <c r="P39" s="47">
        <v>3</v>
      </c>
      <c r="Q39" s="54">
        <v>3209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0" ht="15" x14ac:dyDescent="0.25">
      <c r="A40" s="49" t="s">
        <v>62</v>
      </c>
      <c r="B40" s="8"/>
      <c r="C40" s="8"/>
      <c r="D40" s="45">
        <v>2964</v>
      </c>
      <c r="E40" s="54">
        <v>2964</v>
      </c>
      <c r="F40" s="5">
        <v>12.47</v>
      </c>
      <c r="G40" s="4">
        <v>486</v>
      </c>
      <c r="H40" s="5">
        <v>9.6300000000000008</v>
      </c>
      <c r="I40" s="4">
        <v>150</v>
      </c>
      <c r="J40" s="5">
        <v>62.59</v>
      </c>
      <c r="K40" s="5">
        <v>21.53</v>
      </c>
      <c r="L40" s="5">
        <v>21.1</v>
      </c>
      <c r="M40" s="4">
        <v>180</v>
      </c>
      <c r="N40" s="5">
        <v>32.15</v>
      </c>
      <c r="O40" s="14">
        <v>4.155092592592593E-3</v>
      </c>
      <c r="P40" s="47">
        <v>3</v>
      </c>
      <c r="Q40" s="54">
        <v>3293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ht="15" x14ac:dyDescent="0.25">
      <c r="A41" s="49" t="s">
        <v>126</v>
      </c>
      <c r="B41" s="8"/>
      <c r="C41" s="8"/>
      <c r="D41" s="45">
        <v>2937</v>
      </c>
      <c r="E41" s="54">
        <v>2373</v>
      </c>
      <c r="F41" s="5">
        <v>13.45</v>
      </c>
      <c r="G41" s="4">
        <v>469</v>
      </c>
      <c r="H41" s="5">
        <v>8.99</v>
      </c>
      <c r="I41" s="4">
        <v>150</v>
      </c>
      <c r="J41" s="5">
        <v>74.099999999999994</v>
      </c>
      <c r="K41" s="5">
        <v>25</v>
      </c>
      <c r="L41" s="5">
        <v>22.76</v>
      </c>
      <c r="M41" s="4">
        <v>200</v>
      </c>
      <c r="N41" s="5">
        <v>37.590000000000003</v>
      </c>
      <c r="O41" s="14">
        <v>4.5023148148148149E-3</v>
      </c>
      <c r="P41" s="47">
        <v>10</v>
      </c>
      <c r="Q41" s="54">
        <v>3419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ht="15" x14ac:dyDescent="0.25">
      <c r="A42" s="49" t="s">
        <v>109</v>
      </c>
      <c r="B42" s="8"/>
      <c r="C42" s="8"/>
      <c r="D42" s="45">
        <v>2936</v>
      </c>
      <c r="E42" s="54">
        <v>2748</v>
      </c>
      <c r="F42" s="5">
        <v>13.53</v>
      </c>
      <c r="G42" s="4">
        <v>472</v>
      </c>
      <c r="H42" s="5">
        <v>9.0399999999999991</v>
      </c>
      <c r="I42" s="4">
        <v>140</v>
      </c>
      <c r="J42" s="5">
        <v>66</v>
      </c>
      <c r="K42" s="5">
        <v>24.62</v>
      </c>
      <c r="L42" s="5">
        <v>22.85</v>
      </c>
      <c r="M42" s="4">
        <v>165</v>
      </c>
      <c r="N42" s="5">
        <v>34.25</v>
      </c>
      <c r="O42" s="14">
        <v>3.5532407407407405E-3</v>
      </c>
      <c r="P42" s="47">
        <v>7</v>
      </c>
      <c r="Q42" s="54">
        <v>3179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0" ht="15" x14ac:dyDescent="0.25">
      <c r="A43" s="49" t="s">
        <v>56</v>
      </c>
      <c r="B43" s="8"/>
      <c r="C43" s="8"/>
      <c r="D43" s="45">
        <v>2929</v>
      </c>
      <c r="E43" s="54">
        <v>2929</v>
      </c>
      <c r="F43" s="5">
        <v>11.94</v>
      </c>
      <c r="G43" s="4">
        <v>512</v>
      </c>
      <c r="H43" s="5">
        <v>7.58</v>
      </c>
      <c r="I43" s="4">
        <v>140</v>
      </c>
      <c r="J43" s="5">
        <v>61.9</v>
      </c>
      <c r="K43" s="5" t="s">
        <v>85</v>
      </c>
      <c r="L43" s="5">
        <v>20.260000000000002</v>
      </c>
      <c r="M43" s="4">
        <v>190</v>
      </c>
      <c r="N43" s="5">
        <v>27.35</v>
      </c>
      <c r="O43" s="14">
        <v>4.2245370370370371E-3</v>
      </c>
      <c r="P43" s="47">
        <v>1</v>
      </c>
      <c r="Q43" s="54">
        <v>2929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0" ht="15" x14ac:dyDescent="0.25">
      <c r="A44" s="49" t="s">
        <v>223</v>
      </c>
      <c r="B44" s="8"/>
      <c r="C44" s="8"/>
      <c r="D44" s="45">
        <v>2928</v>
      </c>
      <c r="E44" s="54">
        <v>2732</v>
      </c>
      <c r="F44" s="5">
        <v>13.8</v>
      </c>
      <c r="G44" s="4">
        <v>468</v>
      </c>
      <c r="H44" s="5">
        <v>8.2200000000000006</v>
      </c>
      <c r="I44" s="4">
        <v>130</v>
      </c>
      <c r="J44" s="5">
        <v>66.64</v>
      </c>
      <c r="K44" s="5">
        <v>21.88</v>
      </c>
      <c r="L44" s="5">
        <v>24.04</v>
      </c>
      <c r="M44" s="4">
        <v>200</v>
      </c>
      <c r="N44" s="5">
        <v>31.63</v>
      </c>
      <c r="O44" s="14">
        <v>4.2129629629629626E-3</v>
      </c>
      <c r="P44" s="47">
        <v>1</v>
      </c>
      <c r="Q44" s="54">
        <v>2928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0" ht="15" x14ac:dyDescent="0.25">
      <c r="A45" s="49" t="s">
        <v>48</v>
      </c>
      <c r="B45" s="8"/>
      <c r="C45" s="8"/>
      <c r="D45" s="45">
        <v>2895</v>
      </c>
      <c r="E45" s="54">
        <v>2316</v>
      </c>
      <c r="F45" s="5">
        <v>13.67</v>
      </c>
      <c r="G45" s="4">
        <v>486</v>
      </c>
      <c r="H45" s="5">
        <v>7.98</v>
      </c>
      <c r="I45" s="4">
        <v>140</v>
      </c>
      <c r="J45" s="5">
        <v>68.3</v>
      </c>
      <c r="K45" s="5">
        <v>26.59</v>
      </c>
      <c r="L45" s="5">
        <v>21.46</v>
      </c>
      <c r="M45" s="4">
        <v>150</v>
      </c>
      <c r="N45" s="5">
        <v>24.78</v>
      </c>
      <c r="O45" s="14">
        <v>4.3287037037037035E-3</v>
      </c>
      <c r="P45" s="47">
        <v>2</v>
      </c>
      <c r="Q45" s="54">
        <v>2922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0" ht="15" x14ac:dyDescent="0.25">
      <c r="A46" s="49" t="s">
        <v>244</v>
      </c>
      <c r="B46" s="8">
        <v>2023</v>
      </c>
      <c r="C46" s="8">
        <v>16</v>
      </c>
      <c r="D46" s="45">
        <v>2885</v>
      </c>
      <c r="E46" s="54">
        <v>2885</v>
      </c>
      <c r="F46" s="5">
        <v>13.22</v>
      </c>
      <c r="G46" s="4">
        <v>511</v>
      </c>
      <c r="H46" s="5">
        <v>5.0599999999999996</v>
      </c>
      <c r="I46" s="4">
        <v>160</v>
      </c>
      <c r="J46" s="5">
        <v>63.99</v>
      </c>
      <c r="K46" s="5">
        <v>23</v>
      </c>
      <c r="L46" s="5">
        <v>15.35</v>
      </c>
      <c r="M46" s="4">
        <v>200</v>
      </c>
      <c r="N46" s="5">
        <v>33.9</v>
      </c>
      <c r="O46" s="14">
        <v>3.9930555555555561E-3</v>
      </c>
      <c r="P46" s="47">
        <v>1</v>
      </c>
      <c r="Q46" s="54">
        <v>2885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ht="15" x14ac:dyDescent="0.25">
      <c r="A47" s="49" t="s">
        <v>13</v>
      </c>
      <c r="B47" s="8"/>
      <c r="C47" s="8"/>
      <c r="D47" s="45">
        <v>2883</v>
      </c>
      <c r="E47" s="54">
        <v>2883</v>
      </c>
      <c r="F47" s="5">
        <v>13.43</v>
      </c>
      <c r="G47" s="4">
        <v>441</v>
      </c>
      <c r="H47" s="5">
        <v>7.74</v>
      </c>
      <c r="I47" s="4">
        <v>150</v>
      </c>
      <c r="J47" s="5">
        <v>67.099999999999994</v>
      </c>
      <c r="K47" s="5">
        <v>22.98</v>
      </c>
      <c r="L47" s="5">
        <v>22.76</v>
      </c>
      <c r="M47" s="4">
        <v>230</v>
      </c>
      <c r="N47" s="5">
        <v>34.090000000000003</v>
      </c>
      <c r="O47" s="14">
        <v>4.0972222222222226E-3</v>
      </c>
      <c r="P47" s="47">
        <v>1</v>
      </c>
      <c r="Q47" s="54">
        <v>2883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ht="15" x14ac:dyDescent="0.25">
      <c r="A48" s="49" t="s">
        <v>202</v>
      </c>
      <c r="B48" s="8"/>
      <c r="C48" s="8"/>
      <c r="D48" s="45">
        <v>2850</v>
      </c>
      <c r="E48" s="54">
        <v>2850</v>
      </c>
      <c r="F48" s="5">
        <v>13.04</v>
      </c>
      <c r="G48" s="4">
        <v>516</v>
      </c>
      <c r="H48" s="5">
        <v>9.51</v>
      </c>
      <c r="I48" s="4">
        <v>150</v>
      </c>
      <c r="J48" s="5">
        <v>67.099999999999994</v>
      </c>
      <c r="K48" s="5">
        <v>24.92</v>
      </c>
      <c r="L48" s="5">
        <v>25.27</v>
      </c>
      <c r="M48" s="4">
        <v>180</v>
      </c>
      <c r="N48" s="5">
        <v>34.58</v>
      </c>
      <c r="O48" s="14">
        <v>4.2592592592592595E-3</v>
      </c>
      <c r="P48" s="47">
        <v>2</v>
      </c>
      <c r="Q48" s="54">
        <v>3009</v>
      </c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ht="15" x14ac:dyDescent="0.25">
      <c r="A49" s="49" t="s">
        <v>97</v>
      </c>
      <c r="B49" s="8"/>
      <c r="C49" s="8"/>
      <c r="D49" s="45">
        <v>2814</v>
      </c>
      <c r="E49" s="54">
        <v>1818</v>
      </c>
      <c r="F49" s="5">
        <v>14.1</v>
      </c>
      <c r="G49" s="4">
        <v>389</v>
      </c>
      <c r="H49" s="5">
        <v>9.49</v>
      </c>
      <c r="I49" s="4">
        <v>125</v>
      </c>
      <c r="J49" s="5">
        <v>83.2</v>
      </c>
      <c r="K49" s="5">
        <v>31.4</v>
      </c>
      <c r="L49" s="5">
        <v>25.08</v>
      </c>
      <c r="M49" s="4">
        <v>150</v>
      </c>
      <c r="N49" s="5">
        <v>27.74</v>
      </c>
      <c r="O49" s="14" t="s">
        <v>85</v>
      </c>
      <c r="P49" s="47">
        <v>1</v>
      </c>
      <c r="Q49" s="54">
        <v>2814</v>
      </c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ht="15" x14ac:dyDescent="0.25">
      <c r="A50" s="49" t="s">
        <v>25</v>
      </c>
      <c r="B50" s="8"/>
      <c r="C50" s="8"/>
      <c r="D50" s="45">
        <v>2806</v>
      </c>
      <c r="E50" s="54">
        <v>2618</v>
      </c>
      <c r="F50" s="5">
        <v>13.84</v>
      </c>
      <c r="G50" s="4">
        <v>475</v>
      </c>
      <c r="H50" s="5">
        <v>8.52</v>
      </c>
      <c r="I50" s="4">
        <v>145</v>
      </c>
      <c r="J50" s="5">
        <v>69.31</v>
      </c>
      <c r="K50" s="5" t="s">
        <v>85</v>
      </c>
      <c r="L50" s="5">
        <v>22.16</v>
      </c>
      <c r="M50" s="4">
        <v>170</v>
      </c>
      <c r="N50" s="5">
        <v>24.63</v>
      </c>
      <c r="O50" s="14">
        <v>3.6805555555555554E-3</v>
      </c>
      <c r="P50" s="47">
        <v>1</v>
      </c>
      <c r="Q50" s="54">
        <v>2806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ht="15" x14ac:dyDescent="0.25">
      <c r="A51" s="49" t="s">
        <v>15</v>
      </c>
      <c r="B51" s="8"/>
      <c r="C51" s="8"/>
      <c r="D51" s="45">
        <v>2806</v>
      </c>
      <c r="E51" s="54">
        <v>1728</v>
      </c>
      <c r="F51" s="5">
        <v>14.9</v>
      </c>
      <c r="G51" s="4">
        <v>431</v>
      </c>
      <c r="H51" s="5">
        <v>6.43</v>
      </c>
      <c r="I51" s="4">
        <v>145</v>
      </c>
      <c r="J51" s="5">
        <v>88</v>
      </c>
      <c r="K51" s="5" t="s">
        <v>85</v>
      </c>
      <c r="L51" s="5">
        <v>22.09</v>
      </c>
      <c r="M51" s="4">
        <v>261</v>
      </c>
      <c r="N51" s="5">
        <v>22.47</v>
      </c>
      <c r="O51" s="14" t="s">
        <v>85</v>
      </c>
      <c r="P51" s="47">
        <v>6</v>
      </c>
      <c r="Q51" s="54">
        <v>2806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1:80" ht="15" x14ac:dyDescent="0.25">
      <c r="A52" s="49" t="s">
        <v>23</v>
      </c>
      <c r="B52" s="8"/>
      <c r="C52" s="8"/>
      <c r="D52" s="45">
        <v>2797</v>
      </c>
      <c r="E52" s="54">
        <v>2797</v>
      </c>
      <c r="F52" s="5">
        <v>14.38</v>
      </c>
      <c r="G52" s="4">
        <v>428</v>
      </c>
      <c r="H52" s="5">
        <v>7.83</v>
      </c>
      <c r="I52" s="4">
        <v>150</v>
      </c>
      <c r="J52" s="5">
        <v>64.72</v>
      </c>
      <c r="K52" s="5">
        <v>25.03</v>
      </c>
      <c r="L52" s="5">
        <v>18.920000000000002</v>
      </c>
      <c r="M52" s="4">
        <v>200</v>
      </c>
      <c r="N52" s="5">
        <v>31.73</v>
      </c>
      <c r="O52" s="14">
        <v>3.5185185185185185E-3</v>
      </c>
      <c r="P52" s="47">
        <v>1</v>
      </c>
      <c r="Q52" s="54">
        <v>2797</v>
      </c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1:80" ht="15" x14ac:dyDescent="0.25">
      <c r="A53" s="49" t="s">
        <v>115</v>
      </c>
      <c r="B53" s="8"/>
      <c r="C53" s="8"/>
      <c r="D53" s="45">
        <v>2787</v>
      </c>
      <c r="E53" s="54">
        <v>2787</v>
      </c>
      <c r="F53" s="5">
        <v>13.4</v>
      </c>
      <c r="G53" s="4">
        <v>483</v>
      </c>
      <c r="H53" s="5">
        <v>8.06</v>
      </c>
      <c r="I53" s="4">
        <v>150</v>
      </c>
      <c r="J53" s="5">
        <v>63.9</v>
      </c>
      <c r="K53" s="5">
        <v>23</v>
      </c>
      <c r="L53" s="5">
        <v>20.420000000000002</v>
      </c>
      <c r="M53" s="4">
        <v>170</v>
      </c>
      <c r="N53" s="5">
        <v>35.770000000000003</v>
      </c>
      <c r="O53" s="14">
        <v>3.7384259259259263E-3</v>
      </c>
      <c r="P53" s="47">
        <v>2</v>
      </c>
      <c r="Q53" s="54">
        <v>3081</v>
      </c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1:80" ht="15" x14ac:dyDescent="0.25">
      <c r="A54" s="49" t="s">
        <v>59</v>
      </c>
      <c r="B54" s="8"/>
      <c r="C54" s="8"/>
      <c r="D54" s="45">
        <v>2720</v>
      </c>
      <c r="E54" s="54">
        <v>2720</v>
      </c>
      <c r="F54" s="5">
        <v>13.56</v>
      </c>
      <c r="G54" s="4">
        <v>473</v>
      </c>
      <c r="H54" s="5">
        <v>7.8</v>
      </c>
      <c r="I54" s="4">
        <v>150</v>
      </c>
      <c r="J54" s="5">
        <v>63.9</v>
      </c>
      <c r="K54" s="5">
        <v>22.93</v>
      </c>
      <c r="L54" s="5">
        <v>17.68</v>
      </c>
      <c r="M54" s="4" t="s">
        <v>85</v>
      </c>
      <c r="N54" s="5">
        <v>32.33</v>
      </c>
      <c r="O54" s="14">
        <v>4.0277777777777777E-3</v>
      </c>
      <c r="P54" s="47">
        <v>2</v>
      </c>
      <c r="Q54" s="54">
        <v>2720</v>
      </c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1:80" ht="15" x14ac:dyDescent="0.25">
      <c r="A55" s="49" t="s">
        <v>123</v>
      </c>
      <c r="B55" s="8"/>
      <c r="C55" s="8"/>
      <c r="D55" s="45">
        <v>2719</v>
      </c>
      <c r="E55" s="54">
        <v>2719</v>
      </c>
      <c r="F55" s="5">
        <v>13.53</v>
      </c>
      <c r="G55" s="4">
        <v>485</v>
      </c>
      <c r="H55" s="5">
        <v>8.82</v>
      </c>
      <c r="I55" s="4">
        <v>160</v>
      </c>
      <c r="J55" s="5">
        <v>64</v>
      </c>
      <c r="K55" s="5" t="s">
        <v>85</v>
      </c>
      <c r="L55" s="5">
        <v>22.37</v>
      </c>
      <c r="M55" s="4">
        <v>120</v>
      </c>
      <c r="N55" s="5">
        <v>31</v>
      </c>
      <c r="O55" s="14">
        <v>4.0624999999999993E-3</v>
      </c>
      <c r="P55" s="47">
        <v>3</v>
      </c>
      <c r="Q55" s="54">
        <v>2809</v>
      </c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1:80" ht="15" x14ac:dyDescent="0.25">
      <c r="A56" s="49" t="s">
        <v>88</v>
      </c>
      <c r="B56" s="8"/>
      <c r="C56" s="8"/>
      <c r="D56" s="45">
        <v>2702</v>
      </c>
      <c r="E56" s="54">
        <v>2702</v>
      </c>
      <c r="F56" s="5">
        <v>13.72</v>
      </c>
      <c r="G56" s="4">
        <v>473</v>
      </c>
      <c r="H56" s="5">
        <v>7.58</v>
      </c>
      <c r="I56" s="4">
        <v>135</v>
      </c>
      <c r="J56" s="5">
        <v>61.3</v>
      </c>
      <c r="K56" s="5">
        <v>23.58</v>
      </c>
      <c r="L56" s="5">
        <v>17.38</v>
      </c>
      <c r="M56" s="4">
        <v>190</v>
      </c>
      <c r="N56" s="5">
        <v>30.08</v>
      </c>
      <c r="O56" s="14">
        <v>3.6689814814814814E-3</v>
      </c>
      <c r="P56" s="47">
        <v>2</v>
      </c>
      <c r="Q56" s="54">
        <v>2860</v>
      </c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1:80" ht="15" x14ac:dyDescent="0.25">
      <c r="A57" s="49" t="s">
        <v>24</v>
      </c>
      <c r="B57" s="8"/>
      <c r="C57" s="8"/>
      <c r="D57" s="45">
        <v>2678</v>
      </c>
      <c r="E57" s="54">
        <v>2678</v>
      </c>
      <c r="F57" s="5">
        <v>13.72</v>
      </c>
      <c r="G57" s="4">
        <v>483</v>
      </c>
      <c r="H57" s="5">
        <v>8.74</v>
      </c>
      <c r="I57" s="4">
        <v>145</v>
      </c>
      <c r="J57" s="5">
        <v>66.34</v>
      </c>
      <c r="K57" s="5">
        <v>27.2</v>
      </c>
      <c r="L57" s="5">
        <v>21.47</v>
      </c>
      <c r="M57" s="4">
        <v>190</v>
      </c>
      <c r="N57" s="5">
        <v>37.47</v>
      </c>
      <c r="O57" s="14">
        <v>3.7037037037037034E-3</v>
      </c>
      <c r="P57" s="47">
        <v>3</v>
      </c>
      <c r="Q57" s="54">
        <v>2932</v>
      </c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</row>
    <row r="58" spans="1:80" ht="15" x14ac:dyDescent="0.25">
      <c r="A58" s="49" t="s">
        <v>26</v>
      </c>
      <c r="B58" s="8"/>
      <c r="C58" s="8"/>
      <c r="D58" s="45">
        <v>2672</v>
      </c>
      <c r="E58" s="54">
        <v>2672</v>
      </c>
      <c r="F58" s="5">
        <v>12.91</v>
      </c>
      <c r="G58" s="4">
        <v>433</v>
      </c>
      <c r="H58" s="5">
        <v>7.32</v>
      </c>
      <c r="I58" s="4">
        <v>145</v>
      </c>
      <c r="J58" s="5">
        <v>59.56</v>
      </c>
      <c r="K58" s="5">
        <v>25.25</v>
      </c>
      <c r="L58" s="5">
        <v>18.989999999999998</v>
      </c>
      <c r="M58" s="4">
        <v>120</v>
      </c>
      <c r="N58" s="5">
        <v>23.32</v>
      </c>
      <c r="O58" s="14">
        <v>3.472222222222222E-3</v>
      </c>
      <c r="P58" s="47">
        <v>4</v>
      </c>
      <c r="Q58" s="54">
        <v>2886</v>
      </c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1:80" ht="15" x14ac:dyDescent="0.25">
      <c r="A59" s="49" t="s">
        <v>103</v>
      </c>
      <c r="B59" s="8"/>
      <c r="C59" s="8"/>
      <c r="D59" s="45">
        <v>2668</v>
      </c>
      <c r="E59" s="54">
        <v>2668</v>
      </c>
      <c r="F59" s="5">
        <v>13.15</v>
      </c>
      <c r="G59" s="4">
        <v>501</v>
      </c>
      <c r="H59" s="5">
        <v>9.4</v>
      </c>
      <c r="I59" s="4">
        <v>155</v>
      </c>
      <c r="J59" s="5">
        <v>71</v>
      </c>
      <c r="K59" s="5">
        <v>23.35</v>
      </c>
      <c r="L59" s="5">
        <v>23.9</v>
      </c>
      <c r="M59" s="4">
        <v>140</v>
      </c>
      <c r="N59" s="5">
        <v>27.17</v>
      </c>
      <c r="O59" s="14">
        <v>4.6412037037037038E-3</v>
      </c>
      <c r="P59" s="47">
        <v>1</v>
      </c>
      <c r="Q59" s="54">
        <v>2668</v>
      </c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</row>
    <row r="60" spans="1:80" ht="15" x14ac:dyDescent="0.25">
      <c r="A60" s="49" t="s">
        <v>94</v>
      </c>
      <c r="B60" s="8"/>
      <c r="C60" s="8"/>
      <c r="D60" s="45">
        <v>2609</v>
      </c>
      <c r="E60" s="54">
        <v>2099</v>
      </c>
      <c r="F60" s="5">
        <v>14.2</v>
      </c>
      <c r="G60" s="4">
        <v>415</v>
      </c>
      <c r="H60" s="5">
        <v>7.2</v>
      </c>
      <c r="I60" s="4">
        <v>135</v>
      </c>
      <c r="J60" s="5">
        <v>66.900000000000006</v>
      </c>
      <c r="K60" s="5">
        <v>32</v>
      </c>
      <c r="L60" s="5">
        <v>19.8</v>
      </c>
      <c r="M60" s="4">
        <v>190</v>
      </c>
      <c r="N60" s="5">
        <v>22.62</v>
      </c>
      <c r="O60" s="14">
        <v>3.7962962962962963E-3</v>
      </c>
      <c r="P60" s="47">
        <v>7</v>
      </c>
      <c r="Q60" s="54">
        <v>2857</v>
      </c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</row>
    <row r="61" spans="1:80" ht="15" x14ac:dyDescent="0.25">
      <c r="A61" s="49" t="s">
        <v>31</v>
      </c>
      <c r="B61" s="8"/>
      <c r="C61" s="8"/>
      <c r="D61" s="45">
        <v>2609</v>
      </c>
      <c r="E61" s="54">
        <v>2609</v>
      </c>
      <c r="F61" s="5">
        <v>13.31</v>
      </c>
      <c r="G61" s="4">
        <v>496</v>
      </c>
      <c r="H61" s="5">
        <v>8.0500000000000007</v>
      </c>
      <c r="I61" s="4">
        <v>145</v>
      </c>
      <c r="J61" s="5">
        <v>60.9</v>
      </c>
      <c r="K61" s="5">
        <v>26.66</v>
      </c>
      <c r="L61" s="5">
        <v>18.07</v>
      </c>
      <c r="M61" s="4" t="s">
        <v>85</v>
      </c>
      <c r="N61" s="5">
        <v>25.21</v>
      </c>
      <c r="O61" s="14">
        <v>3.6111111111111114E-3</v>
      </c>
      <c r="P61" s="47">
        <v>6</v>
      </c>
      <c r="Q61" s="54">
        <v>2828</v>
      </c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</row>
    <row r="62" spans="1:80" ht="15" x14ac:dyDescent="0.25">
      <c r="A62" s="49" t="s">
        <v>127</v>
      </c>
      <c r="B62" s="8"/>
      <c r="C62" s="8"/>
      <c r="D62" s="45">
        <v>2571</v>
      </c>
      <c r="E62" s="54">
        <v>2389</v>
      </c>
      <c r="F62" s="5">
        <v>13.9</v>
      </c>
      <c r="G62" s="4">
        <v>462</v>
      </c>
      <c r="H62" s="5">
        <v>8.8699999999999992</v>
      </c>
      <c r="I62" s="4">
        <v>130</v>
      </c>
      <c r="J62" s="5">
        <v>66.599999999999994</v>
      </c>
      <c r="K62" s="5" t="s">
        <v>85</v>
      </c>
      <c r="L62" s="5">
        <v>24.5</v>
      </c>
      <c r="M62" s="4">
        <v>190</v>
      </c>
      <c r="N62" s="5">
        <v>28.87</v>
      </c>
      <c r="O62" s="14">
        <v>3.9004629629629632E-3</v>
      </c>
      <c r="P62" s="47">
        <v>7</v>
      </c>
      <c r="Q62" s="54">
        <v>2872</v>
      </c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</row>
    <row r="63" spans="1:80" ht="15" x14ac:dyDescent="0.25">
      <c r="A63" s="49" t="s">
        <v>163</v>
      </c>
      <c r="B63" s="8"/>
      <c r="C63" s="8"/>
      <c r="D63" s="45">
        <v>2565</v>
      </c>
      <c r="E63" s="54">
        <v>2565</v>
      </c>
      <c r="F63" s="5">
        <v>14.23</v>
      </c>
      <c r="G63" s="4">
        <v>372</v>
      </c>
      <c r="H63" s="5">
        <v>9.15</v>
      </c>
      <c r="I63" s="4">
        <v>140</v>
      </c>
      <c r="J63" s="5">
        <v>65.78</v>
      </c>
      <c r="K63" s="5">
        <v>23.69</v>
      </c>
      <c r="L63" s="5">
        <v>23.4</v>
      </c>
      <c r="M63" s="4">
        <v>170</v>
      </c>
      <c r="N63" s="5">
        <v>30.8</v>
      </c>
      <c r="O63" s="14">
        <v>3.9930555555555561E-3</v>
      </c>
      <c r="P63" s="47">
        <v>1</v>
      </c>
      <c r="Q63" s="54">
        <v>2565</v>
      </c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</row>
    <row r="64" spans="1:80" ht="15" x14ac:dyDescent="0.25">
      <c r="A64" s="49" t="s">
        <v>40</v>
      </c>
      <c r="B64" s="8"/>
      <c r="C64" s="8"/>
      <c r="D64" s="45">
        <v>2533</v>
      </c>
      <c r="E64" s="54">
        <v>2533</v>
      </c>
      <c r="F64" s="5">
        <v>13.72</v>
      </c>
      <c r="G64" s="4">
        <v>430</v>
      </c>
      <c r="H64" s="5">
        <v>8.6999999999999993</v>
      </c>
      <c r="I64" s="4">
        <v>160</v>
      </c>
      <c r="J64" s="5">
        <v>66.86</v>
      </c>
      <c r="K64" s="5">
        <v>21.63</v>
      </c>
      <c r="L64" s="5">
        <v>20.03</v>
      </c>
      <c r="M64" s="4">
        <v>200</v>
      </c>
      <c r="N64" s="5">
        <v>29.22</v>
      </c>
      <c r="O64" s="14">
        <v>4.340277777777778E-3</v>
      </c>
      <c r="P64" s="47">
        <v>3</v>
      </c>
      <c r="Q64" s="54">
        <v>2775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</row>
    <row r="65" spans="1:80" ht="15" x14ac:dyDescent="0.25">
      <c r="A65" s="49" t="s">
        <v>165</v>
      </c>
      <c r="B65" s="8"/>
      <c r="C65" s="8"/>
      <c r="D65" s="45">
        <v>2530</v>
      </c>
      <c r="E65" s="54">
        <v>2052</v>
      </c>
      <c r="F65" s="5">
        <v>14.04</v>
      </c>
      <c r="G65" s="4">
        <v>366</v>
      </c>
      <c r="H65" s="5">
        <v>5.88</v>
      </c>
      <c r="I65" s="4">
        <v>125</v>
      </c>
      <c r="J65" s="5">
        <v>64.510000000000005</v>
      </c>
      <c r="K65" s="5" t="s">
        <v>85</v>
      </c>
      <c r="L65" s="5">
        <v>16.559999999999999</v>
      </c>
      <c r="M65" s="4" t="s">
        <v>85</v>
      </c>
      <c r="N65" s="5">
        <v>20.25</v>
      </c>
      <c r="O65" s="14">
        <v>3.5532407407407405E-3</v>
      </c>
      <c r="P65" s="47">
        <v>1</v>
      </c>
      <c r="Q65" s="54">
        <v>2530</v>
      </c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</row>
    <row r="66" spans="1:80" ht="15" x14ac:dyDescent="0.25">
      <c r="A66" s="49" t="s">
        <v>212</v>
      </c>
      <c r="B66" s="8"/>
      <c r="C66" s="8"/>
      <c r="D66" s="45">
        <v>2507</v>
      </c>
      <c r="E66" s="54">
        <v>2001</v>
      </c>
      <c r="F66" s="5">
        <v>14.26</v>
      </c>
      <c r="G66" s="4">
        <v>414</v>
      </c>
      <c r="H66" s="5">
        <v>7.73</v>
      </c>
      <c r="I66" s="4">
        <v>127</v>
      </c>
      <c r="J66" s="5">
        <v>69.34</v>
      </c>
      <c r="K66" s="5" t="s">
        <v>85</v>
      </c>
      <c r="L66" s="5">
        <v>17.66</v>
      </c>
      <c r="M66" s="4">
        <v>180</v>
      </c>
      <c r="N66" s="5">
        <v>27.31</v>
      </c>
      <c r="O66" s="14">
        <v>4.3518518518518515E-3</v>
      </c>
      <c r="P66" s="47">
        <v>1</v>
      </c>
      <c r="Q66" s="54">
        <v>2507</v>
      </c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</row>
    <row r="67" spans="1:80" ht="15" x14ac:dyDescent="0.25">
      <c r="A67" s="49" t="s">
        <v>225</v>
      </c>
      <c r="B67" s="8"/>
      <c r="C67" s="8"/>
      <c r="D67" s="45">
        <v>2502</v>
      </c>
      <c r="E67" s="54">
        <v>1694</v>
      </c>
      <c r="F67" s="5">
        <v>13.34</v>
      </c>
      <c r="G67" s="4">
        <v>403</v>
      </c>
      <c r="H67" s="5">
        <v>8.36</v>
      </c>
      <c r="I67" s="4">
        <v>130</v>
      </c>
      <c r="J67" s="5">
        <v>72.53</v>
      </c>
      <c r="K67" s="5" t="s">
        <v>85</v>
      </c>
      <c r="L67" s="5">
        <v>19.95</v>
      </c>
      <c r="M67" s="4">
        <v>150</v>
      </c>
      <c r="N67" s="5">
        <v>24.01</v>
      </c>
      <c r="O67" s="14">
        <v>4.8611111111111112E-3</v>
      </c>
      <c r="P67" s="47">
        <v>3</v>
      </c>
      <c r="Q67" s="54">
        <v>2710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</row>
    <row r="68" spans="1:80" ht="15" x14ac:dyDescent="0.25">
      <c r="A68" s="49" t="s">
        <v>104</v>
      </c>
      <c r="B68" s="8"/>
      <c r="C68" s="8"/>
      <c r="D68" s="45">
        <v>2500</v>
      </c>
      <c r="E68" s="54">
        <v>2500</v>
      </c>
      <c r="F68" s="5">
        <v>14.23</v>
      </c>
      <c r="G68" s="4">
        <v>421</v>
      </c>
      <c r="H68" s="5">
        <v>7.8</v>
      </c>
      <c r="I68" s="4">
        <v>130</v>
      </c>
      <c r="J68" s="5">
        <v>61.9</v>
      </c>
      <c r="K68" s="5">
        <v>23.92</v>
      </c>
      <c r="L68" s="5">
        <v>19.760000000000002</v>
      </c>
      <c r="M68" s="4" t="s">
        <v>85</v>
      </c>
      <c r="N68" s="5">
        <v>29.58</v>
      </c>
      <c r="O68" s="14">
        <v>3.8078703703703707E-3</v>
      </c>
      <c r="P68" s="47">
        <v>1</v>
      </c>
      <c r="Q68" s="54">
        <v>2500</v>
      </c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</row>
    <row r="69" spans="1:80" ht="15" x14ac:dyDescent="0.25">
      <c r="A69" s="49" t="s">
        <v>46</v>
      </c>
      <c r="B69" s="8"/>
      <c r="C69" s="8"/>
      <c r="D69" s="45">
        <v>2490</v>
      </c>
      <c r="E69" s="54">
        <v>2301</v>
      </c>
      <c r="F69" s="5">
        <v>14.5</v>
      </c>
      <c r="G69" s="4">
        <v>424</v>
      </c>
      <c r="H69" s="5">
        <v>7.24</v>
      </c>
      <c r="I69" s="4">
        <v>145</v>
      </c>
      <c r="J69" s="5">
        <v>67.8</v>
      </c>
      <c r="K69" s="5">
        <v>24.7</v>
      </c>
      <c r="L69" s="5">
        <v>19.29</v>
      </c>
      <c r="M69" s="4">
        <v>220</v>
      </c>
      <c r="N69" s="5">
        <v>15.88</v>
      </c>
      <c r="O69" s="14">
        <v>3.8773148148148143E-3</v>
      </c>
      <c r="P69" s="47">
        <v>1</v>
      </c>
      <c r="Q69" s="54">
        <v>2490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</row>
    <row r="70" spans="1:80" ht="15" x14ac:dyDescent="0.25">
      <c r="A70" s="49" t="s">
        <v>203</v>
      </c>
      <c r="B70" s="8"/>
      <c r="C70" s="8"/>
      <c r="D70" s="45">
        <v>2462</v>
      </c>
      <c r="E70" s="54">
        <v>2292</v>
      </c>
      <c r="F70" s="5">
        <v>13.5</v>
      </c>
      <c r="G70" s="4">
        <v>465</v>
      </c>
      <c r="H70" s="5">
        <v>9.2100000000000009</v>
      </c>
      <c r="I70" s="4">
        <v>140</v>
      </c>
      <c r="J70" s="5">
        <v>72.8</v>
      </c>
      <c r="K70" s="5" t="s">
        <v>85</v>
      </c>
      <c r="L70" s="5">
        <v>27.04</v>
      </c>
      <c r="M70" s="4">
        <v>150</v>
      </c>
      <c r="N70" s="5">
        <v>37.020000000000003</v>
      </c>
      <c r="O70" s="14">
        <v>4.8263888888888887E-3</v>
      </c>
      <c r="P70" s="47">
        <v>4</v>
      </c>
      <c r="Q70" s="54">
        <v>2621</v>
      </c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</row>
    <row r="71" spans="1:80" ht="15" x14ac:dyDescent="0.25">
      <c r="A71" s="49" t="s">
        <v>231</v>
      </c>
      <c r="B71" s="8"/>
      <c r="C71" s="8"/>
      <c r="D71" s="45">
        <v>2450</v>
      </c>
      <c r="E71" s="54">
        <v>2450</v>
      </c>
      <c r="F71" s="5">
        <v>13.88</v>
      </c>
      <c r="G71" s="4">
        <v>456</v>
      </c>
      <c r="H71" s="5">
        <v>6.79</v>
      </c>
      <c r="I71" s="4">
        <v>135</v>
      </c>
      <c r="J71" s="5">
        <v>66.42</v>
      </c>
      <c r="K71" s="5">
        <v>23.58</v>
      </c>
      <c r="L71" s="5">
        <v>16.63</v>
      </c>
      <c r="M71" s="4">
        <v>240</v>
      </c>
      <c r="N71" s="5">
        <v>20.18</v>
      </c>
      <c r="O71" s="14">
        <v>3.9236111111111112E-3</v>
      </c>
      <c r="P71" s="47">
        <v>1</v>
      </c>
      <c r="Q71" s="54">
        <v>2450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</row>
    <row r="72" spans="1:80" ht="15" x14ac:dyDescent="0.25">
      <c r="A72" s="49" t="s">
        <v>119</v>
      </c>
      <c r="B72" s="8"/>
      <c r="C72" s="8"/>
      <c r="D72" s="45">
        <v>2443</v>
      </c>
      <c r="E72" s="54">
        <v>2002</v>
      </c>
      <c r="F72" s="5">
        <v>14.8</v>
      </c>
      <c r="G72" s="4">
        <v>421</v>
      </c>
      <c r="H72" s="5">
        <v>7.57</v>
      </c>
      <c r="I72" s="4">
        <v>145</v>
      </c>
      <c r="J72" s="5">
        <v>69.599999999999994</v>
      </c>
      <c r="K72" s="5" t="s">
        <v>85</v>
      </c>
      <c r="L72" s="5">
        <v>19.21</v>
      </c>
      <c r="M72" s="4">
        <v>150</v>
      </c>
      <c r="N72" s="5">
        <v>30.25</v>
      </c>
      <c r="O72" s="14">
        <v>3.645833333333333E-3</v>
      </c>
      <c r="P72" s="47">
        <v>2</v>
      </c>
      <c r="Q72" s="54">
        <v>2877</v>
      </c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</row>
    <row r="73" spans="1:80" ht="15" x14ac:dyDescent="0.25">
      <c r="A73" s="49" t="s">
        <v>50</v>
      </c>
      <c r="B73" s="8"/>
      <c r="C73" s="8"/>
      <c r="D73" s="45">
        <v>2417</v>
      </c>
      <c r="E73" s="54">
        <v>1589</v>
      </c>
      <c r="F73" s="5">
        <v>15</v>
      </c>
      <c r="G73" s="4">
        <v>389</v>
      </c>
      <c r="H73" s="5">
        <v>7.44</v>
      </c>
      <c r="I73" s="4">
        <v>130</v>
      </c>
      <c r="J73" s="5">
        <v>72.900000000000006</v>
      </c>
      <c r="K73" s="5">
        <v>32.299999999999997</v>
      </c>
      <c r="L73" s="5">
        <v>15.13</v>
      </c>
      <c r="M73" s="4">
        <v>200</v>
      </c>
      <c r="N73" s="5">
        <v>22.21</v>
      </c>
      <c r="O73" s="14">
        <v>4.4212962962962956E-3</v>
      </c>
      <c r="P73" s="47">
        <v>2</v>
      </c>
      <c r="Q73" s="54">
        <v>2445</v>
      </c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</row>
    <row r="74" spans="1:80" ht="15" x14ac:dyDescent="0.25">
      <c r="A74" s="49" t="s">
        <v>89</v>
      </c>
      <c r="B74" s="8"/>
      <c r="C74" s="8"/>
      <c r="D74" s="45">
        <v>2386</v>
      </c>
      <c r="E74" s="54">
        <v>2386</v>
      </c>
      <c r="F74" s="5">
        <v>13.3</v>
      </c>
      <c r="G74" s="4">
        <v>405</v>
      </c>
      <c r="H74" s="5">
        <v>8.33</v>
      </c>
      <c r="I74" s="4">
        <v>140</v>
      </c>
      <c r="J74" s="5">
        <v>66.900000000000006</v>
      </c>
      <c r="K74" s="5">
        <v>24.2</v>
      </c>
      <c r="L74" s="5">
        <v>19.920000000000002</v>
      </c>
      <c r="M74" s="4" t="s">
        <v>85</v>
      </c>
      <c r="N74" s="5">
        <v>22.22</v>
      </c>
      <c r="O74" s="14">
        <v>3.9699074074074072E-3</v>
      </c>
      <c r="P74" s="47">
        <v>1</v>
      </c>
      <c r="Q74" s="54">
        <v>2386</v>
      </c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</row>
    <row r="75" spans="1:80" ht="15" x14ac:dyDescent="0.25">
      <c r="A75" s="49" t="s">
        <v>58</v>
      </c>
      <c r="B75" s="8"/>
      <c r="C75" s="8"/>
      <c r="D75" s="45">
        <v>2377</v>
      </c>
      <c r="E75" s="54">
        <v>2377</v>
      </c>
      <c r="F75" s="5">
        <v>13.66</v>
      </c>
      <c r="G75" s="4">
        <v>424</v>
      </c>
      <c r="H75" s="5">
        <v>8.68</v>
      </c>
      <c r="I75" s="4">
        <v>145</v>
      </c>
      <c r="J75" s="5">
        <v>68.349999999999994</v>
      </c>
      <c r="K75" s="5">
        <v>23.33</v>
      </c>
      <c r="L75" s="5">
        <v>20.37</v>
      </c>
      <c r="M75" s="4">
        <v>245</v>
      </c>
      <c r="N75" s="5">
        <v>28.84</v>
      </c>
      <c r="O75" s="14">
        <v>4.4444444444444444E-3</v>
      </c>
      <c r="P75" s="47">
        <v>2</v>
      </c>
      <c r="Q75" s="54">
        <v>2592</v>
      </c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</row>
    <row r="76" spans="1:80" ht="15" x14ac:dyDescent="0.25">
      <c r="A76" s="49" t="s">
        <v>207</v>
      </c>
      <c r="B76" s="8"/>
      <c r="C76" s="8"/>
      <c r="D76" s="45">
        <v>2367</v>
      </c>
      <c r="E76" s="54">
        <v>1859</v>
      </c>
      <c r="F76" s="5">
        <v>14.95</v>
      </c>
      <c r="G76" s="4">
        <v>431</v>
      </c>
      <c r="H76" s="5">
        <v>7.28</v>
      </c>
      <c r="I76" s="4">
        <v>145</v>
      </c>
      <c r="J76" s="5">
        <v>74.459999999999994</v>
      </c>
      <c r="K76" s="5">
        <v>25.42</v>
      </c>
      <c r="L76" s="5">
        <v>21</v>
      </c>
      <c r="M76" s="4">
        <v>220</v>
      </c>
      <c r="N76" s="5">
        <v>25.75</v>
      </c>
      <c r="O76" s="14">
        <v>4.9189814814814816E-3</v>
      </c>
      <c r="P76" s="47">
        <v>3</v>
      </c>
      <c r="Q76" s="54">
        <v>2494</v>
      </c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</row>
    <row r="77" spans="1:80" ht="15" x14ac:dyDescent="0.25">
      <c r="A77" s="49" t="s">
        <v>95</v>
      </c>
      <c r="B77" s="8"/>
      <c r="C77" s="8"/>
      <c r="D77" s="45">
        <v>2361</v>
      </c>
      <c r="E77" s="54">
        <v>2361</v>
      </c>
      <c r="F77" s="5">
        <v>13.4</v>
      </c>
      <c r="G77" s="4">
        <v>474</v>
      </c>
      <c r="H77" s="5">
        <v>9.3000000000000007</v>
      </c>
      <c r="I77" s="4">
        <v>140</v>
      </c>
      <c r="J77" s="5">
        <v>68.2</v>
      </c>
      <c r="K77" s="5">
        <v>24.99</v>
      </c>
      <c r="L77" s="5">
        <v>23.11</v>
      </c>
      <c r="M77" s="4">
        <v>190</v>
      </c>
      <c r="N77" s="5">
        <v>30.44</v>
      </c>
      <c r="O77" s="14">
        <v>4.4675925925925933E-3</v>
      </c>
      <c r="P77" s="47">
        <v>3</v>
      </c>
      <c r="Q77" s="54">
        <v>2613</v>
      </c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</row>
    <row r="78" spans="1:80" ht="15" x14ac:dyDescent="0.25">
      <c r="A78" s="49" t="s">
        <v>29</v>
      </c>
      <c r="B78" s="8"/>
      <c r="C78" s="8"/>
      <c r="D78" s="45">
        <v>2347</v>
      </c>
      <c r="E78" s="54">
        <v>2347</v>
      </c>
      <c r="F78" s="5">
        <v>12.97</v>
      </c>
      <c r="G78" s="4">
        <v>475</v>
      </c>
      <c r="H78" s="5">
        <v>8.24</v>
      </c>
      <c r="I78" s="4">
        <v>140</v>
      </c>
      <c r="J78" s="5">
        <v>64.3</v>
      </c>
      <c r="K78" s="5" t="s">
        <v>85</v>
      </c>
      <c r="L78" s="5">
        <v>20.309999999999999</v>
      </c>
      <c r="M78" s="4">
        <v>0</v>
      </c>
      <c r="N78" s="5">
        <v>26.27</v>
      </c>
      <c r="O78" s="14">
        <v>4.0740740740740746E-3</v>
      </c>
      <c r="P78" s="47">
        <v>16</v>
      </c>
      <c r="Q78" s="54">
        <v>2631</v>
      </c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</row>
    <row r="79" spans="1:80" ht="15" x14ac:dyDescent="0.25">
      <c r="A79" s="49" t="s">
        <v>49</v>
      </c>
      <c r="B79" s="8"/>
      <c r="C79" s="8"/>
      <c r="D79" s="45">
        <v>2347</v>
      </c>
      <c r="E79" s="54">
        <v>2173</v>
      </c>
      <c r="F79" s="5">
        <v>13.19</v>
      </c>
      <c r="G79" s="4">
        <v>464</v>
      </c>
      <c r="H79" s="5">
        <v>8.23</v>
      </c>
      <c r="I79" s="4">
        <v>135</v>
      </c>
      <c r="J79" s="5">
        <v>69.75</v>
      </c>
      <c r="K79" s="5">
        <v>28.88</v>
      </c>
      <c r="L79" s="5">
        <v>21.33</v>
      </c>
      <c r="M79" s="4" t="s">
        <v>85</v>
      </c>
      <c r="N79" s="5">
        <v>25.13</v>
      </c>
      <c r="O79" s="14">
        <v>4.4791666666666669E-3</v>
      </c>
      <c r="P79" s="47">
        <v>2</v>
      </c>
      <c r="Q79" s="54">
        <v>2386</v>
      </c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</row>
    <row r="80" spans="1:80" ht="15" x14ac:dyDescent="0.25">
      <c r="A80" s="49" t="s">
        <v>110</v>
      </c>
      <c r="B80" s="8"/>
      <c r="C80" s="8"/>
      <c r="D80" s="45">
        <v>2343</v>
      </c>
      <c r="E80" s="54">
        <v>1972</v>
      </c>
      <c r="F80" s="5">
        <v>14.94</v>
      </c>
      <c r="G80" s="4">
        <v>464</v>
      </c>
      <c r="H80" s="5">
        <v>7.9</v>
      </c>
      <c r="I80" s="4">
        <v>140</v>
      </c>
      <c r="J80" s="5">
        <v>70.599999999999994</v>
      </c>
      <c r="K80" s="5" t="s">
        <v>85</v>
      </c>
      <c r="L80" s="5">
        <v>16.75</v>
      </c>
      <c r="M80" s="4">
        <v>175</v>
      </c>
      <c r="N80" s="5">
        <v>22.22</v>
      </c>
      <c r="O80" s="14">
        <v>4.2129629629629626E-3</v>
      </c>
      <c r="P80" s="47">
        <v>8</v>
      </c>
      <c r="Q80" s="54">
        <v>2599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</row>
    <row r="81" spans="1:80" ht="15" x14ac:dyDescent="0.25">
      <c r="A81" s="49" t="s">
        <v>91</v>
      </c>
      <c r="B81" s="8"/>
      <c r="C81" s="8"/>
      <c r="D81" s="45">
        <v>2332</v>
      </c>
      <c r="E81" s="54">
        <v>2332</v>
      </c>
      <c r="F81" s="5">
        <v>13.7</v>
      </c>
      <c r="G81" s="4">
        <v>444</v>
      </c>
      <c r="H81" s="5">
        <v>7.15</v>
      </c>
      <c r="I81" s="4">
        <v>150</v>
      </c>
      <c r="J81" s="5">
        <v>64.900000000000006</v>
      </c>
      <c r="K81" s="5">
        <v>24.1</v>
      </c>
      <c r="L81" s="5">
        <v>20.170000000000002</v>
      </c>
      <c r="M81" s="4">
        <v>180</v>
      </c>
      <c r="N81" s="5">
        <v>30.2</v>
      </c>
      <c r="O81" s="14" t="s">
        <v>85</v>
      </c>
      <c r="P81" s="47">
        <v>1</v>
      </c>
      <c r="Q81" s="54">
        <v>2332</v>
      </c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</row>
    <row r="82" spans="1:80" ht="15" x14ac:dyDescent="0.25">
      <c r="A82" s="49" t="s">
        <v>92</v>
      </c>
      <c r="B82" s="8"/>
      <c r="C82" s="8"/>
      <c r="D82" s="45">
        <v>2315</v>
      </c>
      <c r="E82" s="54">
        <v>2315</v>
      </c>
      <c r="F82" s="5">
        <v>14.4</v>
      </c>
      <c r="G82" s="4">
        <v>457</v>
      </c>
      <c r="H82" s="5">
        <v>7.8</v>
      </c>
      <c r="I82" s="4">
        <v>150</v>
      </c>
      <c r="J82" s="5">
        <v>69.2</v>
      </c>
      <c r="K82" s="5">
        <v>23</v>
      </c>
      <c r="L82" s="5">
        <v>19.649999999999999</v>
      </c>
      <c r="M82" s="4" t="s">
        <v>85</v>
      </c>
      <c r="N82" s="5">
        <v>22.76</v>
      </c>
      <c r="O82" s="14">
        <v>4.108796296296297E-3</v>
      </c>
      <c r="P82" s="47">
        <v>1</v>
      </c>
      <c r="Q82" s="54">
        <v>2315</v>
      </c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</row>
    <row r="83" spans="1:80" ht="15" x14ac:dyDescent="0.25">
      <c r="A83" s="49" t="s">
        <v>28</v>
      </c>
      <c r="B83" s="8"/>
      <c r="C83" s="8"/>
      <c r="D83" s="45">
        <v>2265</v>
      </c>
      <c r="E83" s="54">
        <v>2265</v>
      </c>
      <c r="F83" s="5">
        <v>13.53</v>
      </c>
      <c r="G83" s="4">
        <v>466</v>
      </c>
      <c r="H83" s="5">
        <v>6.71</v>
      </c>
      <c r="I83" s="4">
        <v>140</v>
      </c>
      <c r="J83" s="5">
        <v>69.97</v>
      </c>
      <c r="K83" s="5">
        <v>24.4</v>
      </c>
      <c r="L83" s="5">
        <v>13.62</v>
      </c>
      <c r="M83" s="4">
        <v>140</v>
      </c>
      <c r="N83" s="5">
        <v>24.1</v>
      </c>
      <c r="O83" s="14">
        <v>3.8888888888888883E-3</v>
      </c>
      <c r="P83" s="47">
        <v>1</v>
      </c>
      <c r="Q83" s="54">
        <v>2265</v>
      </c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</row>
    <row r="84" spans="1:80" ht="15" x14ac:dyDescent="0.25">
      <c r="A84" s="49" t="s">
        <v>57</v>
      </c>
      <c r="B84" s="8"/>
      <c r="C84" s="8"/>
      <c r="D84" s="45">
        <v>2250</v>
      </c>
      <c r="E84" s="54">
        <v>2159</v>
      </c>
      <c r="F84" s="5">
        <v>14.25</v>
      </c>
      <c r="G84" s="4">
        <v>414</v>
      </c>
      <c r="H84" s="5">
        <v>8.15</v>
      </c>
      <c r="I84" s="4">
        <v>140</v>
      </c>
      <c r="J84" s="5">
        <v>69.8</v>
      </c>
      <c r="K84" s="5">
        <v>28.66</v>
      </c>
      <c r="L84" s="5">
        <v>19.77</v>
      </c>
      <c r="M84" s="4">
        <v>220</v>
      </c>
      <c r="N84" s="5">
        <v>29.79</v>
      </c>
      <c r="O84" s="14">
        <v>4.0162037037037033E-3</v>
      </c>
      <c r="P84" s="47">
        <v>4</v>
      </c>
      <c r="Q84" s="54">
        <v>2418</v>
      </c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</row>
    <row r="85" spans="1:80" ht="15" x14ac:dyDescent="0.25">
      <c r="A85" s="49" t="s">
        <v>210</v>
      </c>
      <c r="B85" s="8"/>
      <c r="C85" s="8"/>
      <c r="D85" s="45">
        <v>2249</v>
      </c>
      <c r="E85" s="54">
        <v>2076</v>
      </c>
      <c r="F85" s="5">
        <v>13.9</v>
      </c>
      <c r="G85" s="4">
        <v>454</v>
      </c>
      <c r="H85" s="5">
        <v>7.18</v>
      </c>
      <c r="I85" s="4">
        <v>145</v>
      </c>
      <c r="J85" s="5">
        <v>68.44</v>
      </c>
      <c r="K85" s="5">
        <v>24.85</v>
      </c>
      <c r="L85" s="5">
        <v>16.12</v>
      </c>
      <c r="M85" s="4">
        <v>180</v>
      </c>
      <c r="N85" s="5">
        <v>18.510000000000002</v>
      </c>
      <c r="O85" s="14">
        <v>4.0046296296296297E-3</v>
      </c>
      <c r="P85" s="47">
        <v>3</v>
      </c>
      <c r="Q85" s="54">
        <v>2445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</row>
    <row r="86" spans="1:80" ht="15" x14ac:dyDescent="0.25">
      <c r="A86" s="49" t="s">
        <v>128</v>
      </c>
      <c r="B86" s="8"/>
      <c r="C86" s="8"/>
      <c r="D86" s="45">
        <v>2239</v>
      </c>
      <c r="E86" s="54">
        <v>2239</v>
      </c>
      <c r="F86" s="5">
        <v>13.93</v>
      </c>
      <c r="G86" s="4">
        <v>452</v>
      </c>
      <c r="H86" s="5">
        <v>8.98</v>
      </c>
      <c r="I86" s="4">
        <v>140</v>
      </c>
      <c r="J86" s="5">
        <v>70.58</v>
      </c>
      <c r="K86" s="5" t="s">
        <v>85</v>
      </c>
      <c r="L86" s="5">
        <v>18.899999999999999</v>
      </c>
      <c r="M86" s="4">
        <v>200</v>
      </c>
      <c r="N86" s="5">
        <v>29.64</v>
      </c>
      <c r="O86" s="14">
        <v>4.7106481481481478E-3</v>
      </c>
      <c r="P86" s="47">
        <v>2</v>
      </c>
      <c r="Q86" s="54">
        <v>2239</v>
      </c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</row>
    <row r="87" spans="1:80" ht="15" x14ac:dyDescent="0.25">
      <c r="A87" s="49" t="s">
        <v>106</v>
      </c>
      <c r="B87" s="8"/>
      <c r="C87" s="8"/>
      <c r="D87" s="45">
        <v>2236</v>
      </c>
      <c r="E87" s="54">
        <v>2236</v>
      </c>
      <c r="F87" s="5">
        <v>14.71</v>
      </c>
      <c r="G87" s="4">
        <v>437</v>
      </c>
      <c r="H87" s="5">
        <v>7.2</v>
      </c>
      <c r="I87" s="4">
        <v>135</v>
      </c>
      <c r="J87" s="5">
        <v>64.400000000000006</v>
      </c>
      <c r="K87" s="5">
        <v>25.9</v>
      </c>
      <c r="L87" s="5">
        <v>15.96</v>
      </c>
      <c r="M87" s="4" t="s">
        <v>85</v>
      </c>
      <c r="N87" s="5">
        <v>20.94</v>
      </c>
      <c r="O87" s="14">
        <v>3.5879629629629629E-3</v>
      </c>
      <c r="P87" s="47">
        <v>1</v>
      </c>
      <c r="Q87" s="54">
        <v>2236</v>
      </c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</row>
    <row r="88" spans="1:80" ht="15" x14ac:dyDescent="0.25">
      <c r="A88" s="49" t="s">
        <v>208</v>
      </c>
      <c r="B88" s="8"/>
      <c r="C88" s="8"/>
      <c r="D88" s="45">
        <v>2230</v>
      </c>
      <c r="E88" s="54">
        <v>2230</v>
      </c>
      <c r="F88" s="5">
        <v>13.66</v>
      </c>
      <c r="G88" s="4">
        <v>406</v>
      </c>
      <c r="H88" s="5">
        <v>8.08</v>
      </c>
      <c r="I88" s="4">
        <v>140</v>
      </c>
      <c r="J88" s="5">
        <v>70.760000000000005</v>
      </c>
      <c r="K88" s="5" t="s">
        <v>85</v>
      </c>
      <c r="L88" s="5">
        <v>24.2</v>
      </c>
      <c r="M88" s="4">
        <v>150</v>
      </c>
      <c r="N88" s="5">
        <v>25.9</v>
      </c>
      <c r="O88" s="14">
        <v>4.2592592592592595E-3</v>
      </c>
      <c r="P88" s="47">
        <v>1</v>
      </c>
      <c r="Q88" s="54">
        <v>2230</v>
      </c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</row>
    <row r="89" spans="1:80" ht="15" x14ac:dyDescent="0.25">
      <c r="A89" s="49" t="s">
        <v>52</v>
      </c>
      <c r="B89" s="8"/>
      <c r="C89" s="8"/>
      <c r="D89" s="45">
        <v>2180</v>
      </c>
      <c r="E89" s="54">
        <v>2180</v>
      </c>
      <c r="F89" s="5">
        <v>13.94</v>
      </c>
      <c r="G89" s="4">
        <v>464</v>
      </c>
      <c r="H89" s="5">
        <v>8.5</v>
      </c>
      <c r="I89" s="4">
        <v>135</v>
      </c>
      <c r="J89" s="5">
        <v>70.03</v>
      </c>
      <c r="K89" s="5">
        <v>24.59</v>
      </c>
      <c r="L89" s="5">
        <v>21.7</v>
      </c>
      <c r="M89" s="4" t="s">
        <v>85</v>
      </c>
      <c r="N89" s="5">
        <v>29.16</v>
      </c>
      <c r="O89" s="14">
        <v>4.1898148148148146E-3</v>
      </c>
      <c r="P89" s="47">
        <v>2</v>
      </c>
      <c r="Q89" s="54">
        <v>2331</v>
      </c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</row>
    <row r="90" spans="1:80" ht="15" x14ac:dyDescent="0.25">
      <c r="A90" s="49" t="s">
        <v>30</v>
      </c>
      <c r="B90" s="8"/>
      <c r="C90" s="8"/>
      <c r="D90" s="45">
        <v>2166</v>
      </c>
      <c r="E90" s="54">
        <v>2166</v>
      </c>
      <c r="F90" s="5">
        <v>13.9</v>
      </c>
      <c r="G90" s="4">
        <v>439</v>
      </c>
      <c r="H90" s="5">
        <v>8.19</v>
      </c>
      <c r="I90" s="4">
        <v>125</v>
      </c>
      <c r="J90" s="5">
        <v>67.11</v>
      </c>
      <c r="K90" s="5">
        <v>23.91</v>
      </c>
      <c r="L90" s="5">
        <v>19.32</v>
      </c>
      <c r="M90" s="4" t="s">
        <v>85</v>
      </c>
      <c r="N90" s="5">
        <v>24.57</v>
      </c>
      <c r="O90" s="14">
        <v>4.155092592592593E-3</v>
      </c>
      <c r="P90" s="47">
        <v>2</v>
      </c>
      <c r="Q90" s="54">
        <v>2207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</row>
    <row r="91" spans="1:80" ht="15" x14ac:dyDescent="0.25">
      <c r="A91" s="49" t="s">
        <v>116</v>
      </c>
      <c r="B91" s="8"/>
      <c r="C91" s="8"/>
      <c r="D91" s="45">
        <v>2158</v>
      </c>
      <c r="E91" s="54">
        <v>2158</v>
      </c>
      <c r="F91" s="5">
        <v>13.4</v>
      </c>
      <c r="G91" s="4">
        <v>437</v>
      </c>
      <c r="H91" s="5">
        <v>9.7799999999999994</v>
      </c>
      <c r="I91" s="4">
        <v>150</v>
      </c>
      <c r="J91" s="5">
        <v>72.8</v>
      </c>
      <c r="K91" s="5">
        <v>26.1</v>
      </c>
      <c r="L91" s="5">
        <v>23.41</v>
      </c>
      <c r="M91" s="4">
        <v>120</v>
      </c>
      <c r="N91" s="5">
        <v>32.14</v>
      </c>
      <c r="O91" s="14" t="s">
        <v>85</v>
      </c>
      <c r="P91" s="47">
        <v>2</v>
      </c>
      <c r="Q91" s="54">
        <v>2282</v>
      </c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</row>
    <row r="92" spans="1:80" ht="15" x14ac:dyDescent="0.25">
      <c r="A92" s="49" t="s">
        <v>233</v>
      </c>
      <c r="B92" s="8"/>
      <c r="C92" s="8"/>
      <c r="D92" s="45">
        <v>2121</v>
      </c>
      <c r="E92" s="54">
        <v>2121</v>
      </c>
      <c r="F92" s="5">
        <v>13.68</v>
      </c>
      <c r="G92" s="4">
        <v>457</v>
      </c>
      <c r="H92" s="5">
        <v>4.8</v>
      </c>
      <c r="I92" s="4">
        <v>150</v>
      </c>
      <c r="J92" s="5">
        <v>68.92</v>
      </c>
      <c r="K92" s="5" t="s">
        <v>85</v>
      </c>
      <c r="L92" s="5">
        <v>11.97</v>
      </c>
      <c r="M92" s="4">
        <v>190</v>
      </c>
      <c r="N92" s="5">
        <v>19.760000000000002</v>
      </c>
      <c r="O92" s="14">
        <v>3.9120370370370368E-3</v>
      </c>
      <c r="P92" s="47">
        <v>1</v>
      </c>
      <c r="Q92" s="54">
        <v>2121</v>
      </c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</row>
    <row r="93" spans="1:80" ht="15" x14ac:dyDescent="0.25">
      <c r="A93" s="49" t="s">
        <v>51</v>
      </c>
      <c r="B93" s="8"/>
      <c r="C93" s="8"/>
      <c r="D93" s="45">
        <v>2090</v>
      </c>
      <c r="E93" s="54">
        <v>2090</v>
      </c>
      <c r="F93" s="5">
        <v>14.15</v>
      </c>
      <c r="G93" s="4">
        <v>385</v>
      </c>
      <c r="H93" s="5">
        <v>8.5299999999999994</v>
      </c>
      <c r="I93" s="4">
        <v>145</v>
      </c>
      <c r="J93" s="5">
        <v>68.02</v>
      </c>
      <c r="K93" s="5" t="s">
        <v>85</v>
      </c>
      <c r="L93" s="5">
        <v>16.18</v>
      </c>
      <c r="M93" s="4" t="s">
        <v>85</v>
      </c>
      <c r="N93" s="5">
        <v>31.83</v>
      </c>
      <c r="O93" s="14">
        <v>4.3749999999999995E-3</v>
      </c>
      <c r="P93" s="47">
        <v>1</v>
      </c>
      <c r="Q93" s="54">
        <v>2090</v>
      </c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</row>
    <row r="94" spans="1:80" ht="15" x14ac:dyDescent="0.25">
      <c r="A94" s="49" t="s">
        <v>14</v>
      </c>
      <c r="B94" s="8"/>
      <c r="C94" s="8"/>
      <c r="D94" s="45">
        <v>2086</v>
      </c>
      <c r="E94" s="54">
        <v>2086</v>
      </c>
      <c r="F94" s="5">
        <v>14.01</v>
      </c>
      <c r="G94" s="4">
        <v>394</v>
      </c>
      <c r="H94" s="5">
        <v>9.02</v>
      </c>
      <c r="I94" s="4">
        <v>160</v>
      </c>
      <c r="J94" s="5">
        <v>71.7</v>
      </c>
      <c r="K94" s="5" t="s">
        <v>85</v>
      </c>
      <c r="L94" s="5">
        <v>21.5</v>
      </c>
      <c r="M94" s="4" t="s">
        <v>85</v>
      </c>
      <c r="N94" s="5">
        <v>31.4</v>
      </c>
      <c r="O94" s="14" t="s">
        <v>85</v>
      </c>
      <c r="P94" s="47">
        <v>1</v>
      </c>
      <c r="Q94" s="54">
        <v>2086</v>
      </c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</row>
    <row r="95" spans="1:80" ht="15" x14ac:dyDescent="0.25">
      <c r="A95" s="49" t="s">
        <v>32</v>
      </c>
      <c r="B95" s="8"/>
      <c r="C95" s="8"/>
      <c r="D95" s="45">
        <v>2075</v>
      </c>
      <c r="E95" s="54">
        <v>2075</v>
      </c>
      <c r="F95" s="5">
        <v>13.75</v>
      </c>
      <c r="G95" s="4">
        <v>463</v>
      </c>
      <c r="H95" s="5">
        <v>8.3699999999999992</v>
      </c>
      <c r="I95" s="4">
        <v>140</v>
      </c>
      <c r="J95" s="5" t="s">
        <v>85</v>
      </c>
      <c r="K95" s="5">
        <v>24.03</v>
      </c>
      <c r="L95" s="5">
        <v>21.53</v>
      </c>
      <c r="M95" s="4">
        <v>150</v>
      </c>
      <c r="N95" s="5">
        <v>29.83</v>
      </c>
      <c r="O95" s="14" t="s">
        <v>85</v>
      </c>
      <c r="P95" s="47">
        <v>1</v>
      </c>
      <c r="Q95" s="54">
        <v>2075</v>
      </c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</row>
    <row r="96" spans="1:80" ht="15" x14ac:dyDescent="0.25">
      <c r="A96" s="49" t="s">
        <v>131</v>
      </c>
      <c r="B96" s="8"/>
      <c r="C96" s="8"/>
      <c r="D96" s="45">
        <v>2074</v>
      </c>
      <c r="E96" s="54">
        <v>2074</v>
      </c>
      <c r="F96" s="5">
        <v>13.36</v>
      </c>
      <c r="G96" s="4">
        <v>428</v>
      </c>
      <c r="H96" s="5">
        <v>8.48</v>
      </c>
      <c r="I96" s="4">
        <v>120</v>
      </c>
      <c r="J96" s="5">
        <v>63.92</v>
      </c>
      <c r="K96" s="5" t="s">
        <v>85</v>
      </c>
      <c r="L96" s="5">
        <v>16.87</v>
      </c>
      <c r="M96" s="4" t="s">
        <v>85</v>
      </c>
      <c r="N96" s="5">
        <v>22.67</v>
      </c>
      <c r="O96" s="14">
        <v>4.4560185185185189E-3</v>
      </c>
      <c r="P96" s="47">
        <v>1</v>
      </c>
      <c r="Q96" s="54">
        <v>2074</v>
      </c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</row>
    <row r="97" spans="1:80" ht="15" x14ac:dyDescent="0.25">
      <c r="A97" s="49" t="s">
        <v>136</v>
      </c>
      <c r="B97" s="8"/>
      <c r="C97" s="8"/>
      <c r="D97" s="45">
        <v>2069</v>
      </c>
      <c r="E97" s="54">
        <v>2069</v>
      </c>
      <c r="F97" s="5">
        <v>13.84</v>
      </c>
      <c r="G97" s="4">
        <v>449</v>
      </c>
      <c r="H97" s="5">
        <v>8.68</v>
      </c>
      <c r="I97" s="4">
        <v>140</v>
      </c>
      <c r="J97" s="5">
        <v>66.400000000000006</v>
      </c>
      <c r="K97" s="5">
        <v>24.28</v>
      </c>
      <c r="L97" s="5">
        <v>17.7</v>
      </c>
      <c r="M97" s="4">
        <v>130</v>
      </c>
      <c r="N97" s="5">
        <v>22.92</v>
      </c>
      <c r="O97" s="14" t="s">
        <v>85</v>
      </c>
      <c r="P97" s="47">
        <v>1</v>
      </c>
      <c r="Q97" s="54">
        <v>2069</v>
      </c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</row>
    <row r="98" spans="1:80" ht="15" x14ac:dyDescent="0.25">
      <c r="A98" s="49" t="s">
        <v>129</v>
      </c>
      <c r="B98" s="8"/>
      <c r="C98" s="8"/>
      <c r="D98" s="45">
        <v>2058</v>
      </c>
      <c r="E98" s="54">
        <v>2058</v>
      </c>
      <c r="F98" s="5">
        <v>14.5</v>
      </c>
      <c r="G98" s="4">
        <v>428</v>
      </c>
      <c r="H98" s="5">
        <v>8.1</v>
      </c>
      <c r="I98" s="4">
        <v>130</v>
      </c>
      <c r="J98" s="5">
        <v>68.400000000000006</v>
      </c>
      <c r="K98" s="5">
        <v>25.42</v>
      </c>
      <c r="L98" s="5">
        <v>20.28</v>
      </c>
      <c r="M98" s="4">
        <v>200</v>
      </c>
      <c r="N98" s="5">
        <v>23.91</v>
      </c>
      <c r="O98" s="14">
        <v>4.4212962962962956E-3</v>
      </c>
      <c r="P98" s="47">
        <v>2</v>
      </c>
      <c r="Q98" s="54">
        <v>2113</v>
      </c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</row>
    <row r="99" spans="1:80" ht="15" x14ac:dyDescent="0.25">
      <c r="A99" s="49" t="s">
        <v>243</v>
      </c>
      <c r="B99" s="8">
        <v>2023</v>
      </c>
      <c r="C99" s="8">
        <v>36</v>
      </c>
      <c r="D99" s="45">
        <v>2050</v>
      </c>
      <c r="E99" s="54">
        <v>1898</v>
      </c>
      <c r="F99" s="5">
        <v>14.41</v>
      </c>
      <c r="G99" s="4">
        <v>441</v>
      </c>
      <c r="H99" s="5">
        <v>8.56</v>
      </c>
      <c r="I99" s="4">
        <v>145</v>
      </c>
      <c r="J99" s="5">
        <v>75.069999999999993</v>
      </c>
      <c r="K99" s="5" t="s">
        <v>85</v>
      </c>
      <c r="L99" s="5">
        <v>20.6</v>
      </c>
      <c r="M99" s="4">
        <v>0</v>
      </c>
      <c r="N99" s="5">
        <v>27.36</v>
      </c>
      <c r="O99" s="14">
        <v>4.9768518518518521E-3</v>
      </c>
      <c r="P99" s="47">
        <v>1</v>
      </c>
      <c r="Q99" s="54">
        <v>2050</v>
      </c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</row>
    <row r="100" spans="1:80" ht="15" x14ac:dyDescent="0.25">
      <c r="A100" s="49" t="s">
        <v>107</v>
      </c>
      <c r="B100" s="8"/>
      <c r="C100" s="8"/>
      <c r="D100" s="45">
        <v>2047</v>
      </c>
      <c r="E100" s="54">
        <v>2047</v>
      </c>
      <c r="F100" s="5">
        <v>14.45</v>
      </c>
      <c r="G100" s="4">
        <v>420</v>
      </c>
      <c r="H100" s="5">
        <v>7.08</v>
      </c>
      <c r="I100" s="4">
        <v>130</v>
      </c>
      <c r="J100" s="5">
        <v>64.900000000000006</v>
      </c>
      <c r="K100" s="5">
        <v>26.97</v>
      </c>
      <c r="L100" s="5">
        <v>17.62</v>
      </c>
      <c r="M100" s="4" t="s">
        <v>85</v>
      </c>
      <c r="N100" s="5">
        <v>19.899999999999999</v>
      </c>
      <c r="O100" s="14">
        <v>3.8888888888888883E-3</v>
      </c>
      <c r="P100" s="47">
        <v>1</v>
      </c>
      <c r="Q100" s="54">
        <v>2047</v>
      </c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</row>
    <row r="101" spans="1:80" ht="15" x14ac:dyDescent="0.25">
      <c r="A101" s="49" t="s">
        <v>93</v>
      </c>
      <c r="B101" s="8"/>
      <c r="C101" s="8"/>
      <c r="D101" s="45">
        <v>2043</v>
      </c>
      <c r="E101" s="54">
        <v>2043</v>
      </c>
      <c r="F101" s="5">
        <v>14.4</v>
      </c>
      <c r="G101" s="4">
        <v>395</v>
      </c>
      <c r="H101" s="5">
        <v>8.06</v>
      </c>
      <c r="I101" s="4">
        <v>135</v>
      </c>
      <c r="J101" s="5">
        <v>66.3</v>
      </c>
      <c r="K101" s="5">
        <v>23.9</v>
      </c>
      <c r="L101" s="5">
        <v>18.170000000000002</v>
      </c>
      <c r="M101" s="4" t="s">
        <v>85</v>
      </c>
      <c r="N101" s="5">
        <v>20.95</v>
      </c>
      <c r="O101" s="14">
        <v>4.0740740740740746E-3</v>
      </c>
      <c r="P101" s="47">
        <v>3</v>
      </c>
      <c r="Q101" s="54">
        <v>2107</v>
      </c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</row>
    <row r="102" spans="1:80" ht="15" x14ac:dyDescent="0.25">
      <c r="A102" s="49" t="s">
        <v>218</v>
      </c>
      <c r="B102" s="8"/>
      <c r="C102" s="8"/>
      <c r="D102" s="45">
        <v>2038</v>
      </c>
      <c r="E102" s="54">
        <v>2038</v>
      </c>
      <c r="F102" s="5">
        <v>13.62</v>
      </c>
      <c r="G102" s="4">
        <v>455</v>
      </c>
      <c r="H102" s="5">
        <v>9.2200000000000006</v>
      </c>
      <c r="I102" s="4">
        <v>145</v>
      </c>
      <c r="J102" s="5">
        <v>77.28</v>
      </c>
      <c r="K102" s="5" t="s">
        <v>85</v>
      </c>
      <c r="L102" s="5">
        <v>19.59</v>
      </c>
      <c r="M102" s="4" t="s">
        <v>85</v>
      </c>
      <c r="N102" s="5">
        <v>26.86</v>
      </c>
      <c r="O102" s="14">
        <v>4.8611111111111112E-3</v>
      </c>
      <c r="P102" s="47">
        <v>1</v>
      </c>
      <c r="Q102" s="54">
        <v>2038</v>
      </c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</row>
    <row r="103" spans="1:80" ht="15" x14ac:dyDescent="0.25">
      <c r="A103" s="49" t="s">
        <v>105</v>
      </c>
      <c r="B103" s="8"/>
      <c r="C103" s="8"/>
      <c r="D103" s="45">
        <v>2004</v>
      </c>
      <c r="E103" s="54">
        <v>2004</v>
      </c>
      <c r="F103" s="5">
        <v>13.45</v>
      </c>
      <c r="G103" s="4">
        <v>437</v>
      </c>
      <c r="H103" s="5">
        <v>6.8</v>
      </c>
      <c r="I103" s="4">
        <v>140</v>
      </c>
      <c r="J103" s="5">
        <v>66.900000000000006</v>
      </c>
      <c r="K103" s="5">
        <v>22.05</v>
      </c>
      <c r="L103" s="5">
        <v>15.58</v>
      </c>
      <c r="M103" s="4" t="s">
        <v>85</v>
      </c>
      <c r="N103" s="5">
        <v>21.49</v>
      </c>
      <c r="O103" s="14" t="s">
        <v>85</v>
      </c>
      <c r="P103" s="47">
        <v>1</v>
      </c>
      <c r="Q103" s="54">
        <v>2004</v>
      </c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</row>
    <row r="104" spans="1:80" ht="15" x14ac:dyDescent="0.25">
      <c r="A104" s="49" t="s">
        <v>206</v>
      </c>
      <c r="B104" s="8"/>
      <c r="C104" s="8"/>
      <c r="D104" s="45">
        <v>1979</v>
      </c>
      <c r="E104" s="54">
        <v>1822</v>
      </c>
      <c r="F104" s="5">
        <v>14.7</v>
      </c>
      <c r="G104" s="4">
        <v>400</v>
      </c>
      <c r="H104" s="5">
        <v>7.57</v>
      </c>
      <c r="I104" s="4">
        <v>130</v>
      </c>
      <c r="J104" s="5">
        <v>69.2</v>
      </c>
      <c r="K104" s="5" t="s">
        <v>85</v>
      </c>
      <c r="L104" s="5">
        <v>16.5</v>
      </c>
      <c r="M104" s="4">
        <v>180</v>
      </c>
      <c r="N104" s="5">
        <v>23.68</v>
      </c>
      <c r="O104" s="14">
        <v>4.0972222222222226E-3</v>
      </c>
      <c r="P104" s="47">
        <v>3</v>
      </c>
      <c r="Q104" s="54">
        <v>2081</v>
      </c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</row>
    <row r="105" spans="1:80" ht="15" x14ac:dyDescent="0.25">
      <c r="A105" s="49" t="s">
        <v>222</v>
      </c>
      <c r="B105" s="8"/>
      <c r="C105" s="8"/>
      <c r="D105" s="45">
        <v>1961</v>
      </c>
      <c r="E105" s="54">
        <v>1279</v>
      </c>
      <c r="F105" s="5">
        <v>15.3</v>
      </c>
      <c r="G105" s="4">
        <v>343</v>
      </c>
      <c r="H105" s="5">
        <v>7.25</v>
      </c>
      <c r="I105" s="4">
        <v>120</v>
      </c>
      <c r="J105" s="5">
        <v>79.14</v>
      </c>
      <c r="K105" s="5" t="s">
        <v>85</v>
      </c>
      <c r="L105" s="5">
        <v>18.260000000000002</v>
      </c>
      <c r="M105" s="4" t="s">
        <v>85</v>
      </c>
      <c r="N105" s="5">
        <v>22.48</v>
      </c>
      <c r="O105" s="14">
        <v>4.8495370370370368E-3</v>
      </c>
      <c r="P105" s="47">
        <v>1</v>
      </c>
      <c r="Q105" s="54">
        <v>1961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</row>
    <row r="106" spans="1:80" ht="15" x14ac:dyDescent="0.25">
      <c r="A106" s="49" t="s">
        <v>224</v>
      </c>
      <c r="B106" s="8"/>
      <c r="C106" s="8"/>
      <c r="D106" s="45">
        <v>1956</v>
      </c>
      <c r="E106" s="54">
        <v>1535</v>
      </c>
      <c r="F106" s="5">
        <v>14.38</v>
      </c>
      <c r="G106" s="4">
        <v>371</v>
      </c>
      <c r="H106" s="5">
        <v>7.59</v>
      </c>
      <c r="I106" s="4">
        <v>140</v>
      </c>
      <c r="J106" s="5">
        <v>72.44</v>
      </c>
      <c r="K106" s="5" t="s">
        <v>85</v>
      </c>
      <c r="L106" s="5">
        <v>14.8</v>
      </c>
      <c r="M106" s="4" t="s">
        <v>85</v>
      </c>
      <c r="N106" s="5">
        <v>21.84</v>
      </c>
      <c r="O106" s="14">
        <v>5.0925925925925921E-3</v>
      </c>
      <c r="P106" s="47">
        <v>1</v>
      </c>
      <c r="Q106" s="54">
        <v>1956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</row>
    <row r="107" spans="1:80" ht="15" x14ac:dyDescent="0.25">
      <c r="A107" s="49" t="s">
        <v>37</v>
      </c>
      <c r="B107" s="8"/>
      <c r="C107" s="8"/>
      <c r="D107" s="45">
        <v>1935</v>
      </c>
      <c r="E107" s="54">
        <v>1935</v>
      </c>
      <c r="F107" s="5">
        <v>14.02</v>
      </c>
      <c r="G107" s="4">
        <v>420</v>
      </c>
      <c r="H107" s="5">
        <v>7.56</v>
      </c>
      <c r="I107" s="4">
        <v>135</v>
      </c>
      <c r="J107" s="5">
        <v>73.7</v>
      </c>
      <c r="K107" s="5">
        <v>24.34</v>
      </c>
      <c r="L107" s="5">
        <v>20.72</v>
      </c>
      <c r="M107" s="4">
        <v>190</v>
      </c>
      <c r="N107" s="5">
        <v>19.399999999999999</v>
      </c>
      <c r="O107" s="14">
        <v>4.0393518518518521E-3</v>
      </c>
      <c r="P107" s="47">
        <v>8</v>
      </c>
      <c r="Q107" s="54">
        <v>2156</v>
      </c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</row>
    <row r="108" spans="1:80" ht="15" x14ac:dyDescent="0.25">
      <c r="A108" s="49" t="s">
        <v>96</v>
      </c>
      <c r="B108" s="8"/>
      <c r="C108" s="8"/>
      <c r="D108" s="45">
        <v>1931</v>
      </c>
      <c r="E108" s="54">
        <v>1931</v>
      </c>
      <c r="F108" s="5">
        <v>14</v>
      </c>
      <c r="G108" s="4">
        <v>402</v>
      </c>
      <c r="H108" s="5">
        <v>6.81</v>
      </c>
      <c r="I108" s="4">
        <v>125</v>
      </c>
      <c r="J108" s="5">
        <v>67.099999999999994</v>
      </c>
      <c r="K108" s="5">
        <v>25.8</v>
      </c>
      <c r="L108" s="5">
        <v>14.95</v>
      </c>
      <c r="M108" s="4" t="s">
        <v>85</v>
      </c>
      <c r="N108" s="5">
        <v>20.420000000000002</v>
      </c>
      <c r="O108" s="14">
        <v>3.9351851851851857E-3</v>
      </c>
      <c r="P108" s="47">
        <v>1</v>
      </c>
      <c r="Q108" s="54">
        <v>1931</v>
      </c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</row>
    <row r="109" spans="1:80" ht="15" x14ac:dyDescent="0.25">
      <c r="A109" s="49" t="s">
        <v>33</v>
      </c>
      <c r="B109" s="8"/>
      <c r="C109" s="8"/>
      <c r="D109" s="45">
        <v>1927</v>
      </c>
      <c r="E109" s="54">
        <v>1927</v>
      </c>
      <c r="F109" s="5">
        <v>13.5</v>
      </c>
      <c r="G109" s="4">
        <v>466</v>
      </c>
      <c r="H109" s="5">
        <v>7.57</v>
      </c>
      <c r="I109" s="4">
        <v>120</v>
      </c>
      <c r="J109" s="5">
        <v>64.150000000000006</v>
      </c>
      <c r="K109" s="5" t="s">
        <v>85</v>
      </c>
      <c r="L109" s="5">
        <v>19.82</v>
      </c>
      <c r="M109" s="4" t="s">
        <v>85</v>
      </c>
      <c r="N109" s="5">
        <v>21.49</v>
      </c>
      <c r="O109" s="14" t="s">
        <v>85</v>
      </c>
      <c r="P109" s="47">
        <v>1</v>
      </c>
      <c r="Q109" s="54">
        <v>1927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</row>
    <row r="110" spans="1:80" ht="15" x14ac:dyDescent="0.25">
      <c r="A110" s="49" t="s">
        <v>204</v>
      </c>
      <c r="B110" s="8"/>
      <c r="C110" s="8"/>
      <c r="D110" s="45">
        <v>1899</v>
      </c>
      <c r="E110" s="54">
        <v>1748</v>
      </c>
      <c r="F110" s="5">
        <v>14.4</v>
      </c>
      <c r="G110" s="4">
        <v>338</v>
      </c>
      <c r="H110" s="5">
        <v>7.62</v>
      </c>
      <c r="I110" s="4">
        <v>120</v>
      </c>
      <c r="J110" s="5">
        <v>68.599999999999994</v>
      </c>
      <c r="K110" s="5" t="s">
        <v>85</v>
      </c>
      <c r="L110" s="5">
        <v>20.48</v>
      </c>
      <c r="M110" s="4" t="s">
        <v>85</v>
      </c>
      <c r="N110" s="5">
        <v>19.309999999999999</v>
      </c>
      <c r="O110" s="14">
        <v>4.1319444444444442E-3</v>
      </c>
      <c r="P110" s="47">
        <v>1</v>
      </c>
      <c r="Q110" s="54">
        <v>1899</v>
      </c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</row>
    <row r="111" spans="1:80" ht="15" x14ac:dyDescent="0.25">
      <c r="A111" s="49" t="s">
        <v>111</v>
      </c>
      <c r="B111" s="8"/>
      <c r="C111" s="8"/>
      <c r="D111" s="45">
        <v>1890</v>
      </c>
      <c r="E111" s="54">
        <v>1890</v>
      </c>
      <c r="F111" s="5">
        <v>14.47</v>
      </c>
      <c r="G111" s="4">
        <v>397</v>
      </c>
      <c r="H111" s="5">
        <v>9.52</v>
      </c>
      <c r="I111" s="4">
        <v>130</v>
      </c>
      <c r="J111" s="5">
        <v>72.2</v>
      </c>
      <c r="K111" s="5">
        <v>25.01</v>
      </c>
      <c r="L111" s="5">
        <v>24.9</v>
      </c>
      <c r="M111" s="4" t="s">
        <v>85</v>
      </c>
      <c r="N111" s="5">
        <v>28.57</v>
      </c>
      <c r="O111" s="14" t="s">
        <v>85</v>
      </c>
      <c r="P111" s="47">
        <v>3</v>
      </c>
      <c r="Q111" s="54">
        <v>1919</v>
      </c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</row>
    <row r="112" spans="1:80" ht="15" x14ac:dyDescent="0.25">
      <c r="A112" s="49" t="s">
        <v>205</v>
      </c>
      <c r="B112" s="8"/>
      <c r="C112" s="8"/>
      <c r="D112" s="45">
        <v>1881</v>
      </c>
      <c r="E112" s="54">
        <v>1613</v>
      </c>
      <c r="F112" s="5" t="s">
        <v>85</v>
      </c>
      <c r="G112" s="4">
        <v>389</v>
      </c>
      <c r="H112" s="5">
        <v>8.8699999999999992</v>
      </c>
      <c r="I112" s="4">
        <v>145</v>
      </c>
      <c r="J112" s="5" t="s">
        <v>85</v>
      </c>
      <c r="K112" s="5" t="s">
        <v>85</v>
      </c>
      <c r="L112" s="5">
        <v>21</v>
      </c>
      <c r="M112" s="4">
        <v>190</v>
      </c>
      <c r="N112" s="5">
        <v>25.95</v>
      </c>
      <c r="O112" s="14" t="s">
        <v>85</v>
      </c>
      <c r="P112" s="47">
        <v>1</v>
      </c>
      <c r="Q112" s="54">
        <v>1881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</row>
    <row r="113" spans="1:80" ht="15" x14ac:dyDescent="0.25">
      <c r="A113" s="49" t="s">
        <v>60</v>
      </c>
      <c r="B113" s="8"/>
      <c r="C113" s="8"/>
      <c r="D113" s="45">
        <v>1812</v>
      </c>
      <c r="E113" s="54">
        <v>1812</v>
      </c>
      <c r="F113" s="5">
        <v>14.31</v>
      </c>
      <c r="G113" s="4">
        <v>457</v>
      </c>
      <c r="H113" s="5">
        <v>8.66</v>
      </c>
      <c r="I113" s="4">
        <v>140</v>
      </c>
      <c r="J113" s="5">
        <v>74.3</v>
      </c>
      <c r="K113" s="5">
        <v>28.03</v>
      </c>
      <c r="L113" s="5">
        <v>16.96</v>
      </c>
      <c r="M113" s="4">
        <v>150</v>
      </c>
      <c r="N113" s="5">
        <v>32</v>
      </c>
      <c r="O113" s="14" t="s">
        <v>85</v>
      </c>
      <c r="P113" s="47">
        <v>2</v>
      </c>
      <c r="Q113" s="54">
        <v>1921</v>
      </c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</row>
    <row r="114" spans="1:80" ht="15" x14ac:dyDescent="0.25">
      <c r="A114" s="49" t="s">
        <v>162</v>
      </c>
      <c r="B114" s="8"/>
      <c r="C114" s="8"/>
      <c r="D114" s="45">
        <v>1791</v>
      </c>
      <c r="E114" s="54">
        <v>1637</v>
      </c>
      <c r="F114" s="5">
        <v>14.64</v>
      </c>
      <c r="G114" s="4">
        <v>373</v>
      </c>
      <c r="H114" s="5">
        <v>7.11</v>
      </c>
      <c r="I114" s="4">
        <v>130</v>
      </c>
      <c r="J114" s="5">
        <v>71.59</v>
      </c>
      <c r="K114" s="5">
        <v>24.01</v>
      </c>
      <c r="L114" s="5">
        <v>15.59</v>
      </c>
      <c r="M114" s="4" t="s">
        <v>85</v>
      </c>
      <c r="N114" s="5">
        <v>24.7</v>
      </c>
      <c r="O114" s="14">
        <v>4.7453703703703703E-3</v>
      </c>
      <c r="P114" s="47">
        <v>1</v>
      </c>
      <c r="Q114" s="54">
        <v>1791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</row>
    <row r="115" spans="1:80" ht="15" x14ac:dyDescent="0.25">
      <c r="A115" s="49" t="s">
        <v>35</v>
      </c>
      <c r="B115" s="8"/>
      <c r="C115" s="8"/>
      <c r="D115" s="45">
        <v>1789</v>
      </c>
      <c r="E115" s="54">
        <v>1789</v>
      </c>
      <c r="F115" s="5">
        <v>14.19</v>
      </c>
      <c r="G115" s="4">
        <v>394</v>
      </c>
      <c r="H115" s="5">
        <v>8.07</v>
      </c>
      <c r="I115" s="4">
        <v>130</v>
      </c>
      <c r="J115" s="5">
        <v>70.12</v>
      </c>
      <c r="K115" s="5" t="s">
        <v>85</v>
      </c>
      <c r="L115" s="5">
        <v>19.329999999999998</v>
      </c>
      <c r="M115" s="4" t="s">
        <v>85</v>
      </c>
      <c r="N115" s="5">
        <v>23.82</v>
      </c>
      <c r="O115" s="14">
        <v>4.2708333333333339E-3</v>
      </c>
      <c r="P115" s="47">
        <v>2</v>
      </c>
      <c r="Q115" s="54">
        <v>1904</v>
      </c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</row>
    <row r="116" spans="1:80" ht="15" x14ac:dyDescent="0.25">
      <c r="A116" s="49" t="s">
        <v>98</v>
      </c>
      <c r="B116" s="8"/>
      <c r="C116" s="8"/>
      <c r="D116" s="45">
        <v>1764</v>
      </c>
      <c r="E116" s="54">
        <v>1764</v>
      </c>
      <c r="F116" s="5">
        <v>13.57</v>
      </c>
      <c r="G116" s="4">
        <v>418</v>
      </c>
      <c r="H116" s="5">
        <v>8.3000000000000007</v>
      </c>
      <c r="I116" s="4">
        <v>125</v>
      </c>
      <c r="J116" s="5">
        <v>69.400000000000006</v>
      </c>
      <c r="K116" s="5" t="s">
        <v>85</v>
      </c>
      <c r="L116" s="5">
        <v>22.52</v>
      </c>
      <c r="M116" s="4" t="s">
        <v>85</v>
      </c>
      <c r="N116" s="5">
        <v>28.26</v>
      </c>
      <c r="O116" s="14">
        <v>4.6643518518518518E-3</v>
      </c>
      <c r="P116" s="47">
        <v>5</v>
      </c>
      <c r="Q116" s="54">
        <v>2035</v>
      </c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</row>
    <row r="117" spans="1:80" x14ac:dyDescent="0.2">
      <c r="A117" s="49" t="s">
        <v>198</v>
      </c>
      <c r="B117" s="8"/>
      <c r="C117" s="8"/>
      <c r="D117" s="45">
        <v>1713</v>
      </c>
      <c r="E117" s="54">
        <v>1713</v>
      </c>
      <c r="F117" s="5">
        <v>13.1</v>
      </c>
      <c r="G117" s="4">
        <v>493</v>
      </c>
      <c r="H117" s="5">
        <v>6.73</v>
      </c>
      <c r="I117" s="4" t="s">
        <v>85</v>
      </c>
      <c r="J117" s="5">
        <v>67.87</v>
      </c>
      <c r="K117" s="5">
        <v>23.99</v>
      </c>
      <c r="L117" s="5">
        <v>16.170000000000002</v>
      </c>
      <c r="M117" s="4" t="s">
        <v>85</v>
      </c>
      <c r="N117" s="5">
        <v>17.91</v>
      </c>
      <c r="O117" s="14">
        <v>5.1041666666666666E-3</v>
      </c>
      <c r="P117" s="47">
        <v>1</v>
      </c>
      <c r="Q117" s="54">
        <v>1713</v>
      </c>
    </row>
    <row r="118" spans="1:80" x14ac:dyDescent="0.2">
      <c r="A118" s="49" t="s">
        <v>120</v>
      </c>
      <c r="B118" s="8"/>
      <c r="C118" s="8"/>
      <c r="D118" s="45">
        <v>1707</v>
      </c>
      <c r="E118" s="54">
        <v>1707</v>
      </c>
      <c r="F118" s="5">
        <v>14.9</v>
      </c>
      <c r="G118" s="4">
        <v>380</v>
      </c>
      <c r="H118" s="5">
        <v>6.85</v>
      </c>
      <c r="I118" s="4">
        <v>115</v>
      </c>
      <c r="J118" s="5">
        <v>68.599999999999994</v>
      </c>
      <c r="K118" s="5" t="s">
        <v>85</v>
      </c>
      <c r="L118" s="5">
        <v>14.71</v>
      </c>
      <c r="M118" s="4">
        <v>180</v>
      </c>
      <c r="N118" s="5">
        <v>23.74</v>
      </c>
      <c r="O118" s="14">
        <v>3.7384259259259263E-3</v>
      </c>
      <c r="P118" s="47">
        <v>3</v>
      </c>
      <c r="Q118" s="54">
        <v>1891</v>
      </c>
    </row>
    <row r="119" spans="1:80" x14ac:dyDescent="0.2">
      <c r="A119" s="49" t="s">
        <v>99</v>
      </c>
      <c r="B119" s="8"/>
      <c r="C119" s="8"/>
      <c r="D119" s="45">
        <v>1694</v>
      </c>
      <c r="E119" s="54">
        <v>1694</v>
      </c>
      <c r="F119" s="5">
        <v>14.9</v>
      </c>
      <c r="G119" s="4">
        <v>403</v>
      </c>
      <c r="H119" s="5">
        <v>6.09</v>
      </c>
      <c r="I119" s="4">
        <v>120</v>
      </c>
      <c r="J119" s="5">
        <v>69.900000000000006</v>
      </c>
      <c r="K119" s="5">
        <v>28.5</v>
      </c>
      <c r="L119" s="5">
        <v>15.1</v>
      </c>
      <c r="M119" s="4" t="s">
        <v>85</v>
      </c>
      <c r="N119" s="5">
        <v>21.8</v>
      </c>
      <c r="O119" s="14">
        <v>3.9004629629629632E-3</v>
      </c>
      <c r="P119" s="47">
        <v>1</v>
      </c>
      <c r="Q119" s="54">
        <v>1694</v>
      </c>
    </row>
    <row r="120" spans="1:80" x14ac:dyDescent="0.2">
      <c r="A120" s="49" t="s">
        <v>133</v>
      </c>
      <c r="B120" s="8"/>
      <c r="C120" s="8"/>
      <c r="D120" s="45">
        <v>1682</v>
      </c>
      <c r="E120" s="54">
        <v>1041</v>
      </c>
      <c r="F120" s="5">
        <v>17.649999999999999</v>
      </c>
      <c r="G120" s="4">
        <v>333</v>
      </c>
      <c r="H120" s="5">
        <v>7.59</v>
      </c>
      <c r="I120" s="4">
        <v>125</v>
      </c>
      <c r="J120" s="5" t="s">
        <v>85</v>
      </c>
      <c r="K120" s="5" t="s">
        <v>85</v>
      </c>
      <c r="L120" s="5">
        <v>17.809999999999999</v>
      </c>
      <c r="M120" s="4" t="s">
        <v>85</v>
      </c>
      <c r="N120" s="5">
        <v>18.649999999999999</v>
      </c>
      <c r="O120" s="14" t="s">
        <v>85</v>
      </c>
      <c r="P120" s="47">
        <v>1</v>
      </c>
      <c r="Q120" s="54">
        <v>1682</v>
      </c>
    </row>
    <row r="121" spans="1:80" x14ac:dyDescent="0.2">
      <c r="A121" s="49" t="s">
        <v>161</v>
      </c>
      <c r="B121" s="8"/>
      <c r="C121" s="8"/>
      <c r="D121" s="45">
        <v>1668</v>
      </c>
      <c r="E121" s="54">
        <v>1528</v>
      </c>
      <c r="F121" s="5">
        <v>14.94</v>
      </c>
      <c r="G121" s="4">
        <v>349</v>
      </c>
      <c r="H121" s="5">
        <v>6.75</v>
      </c>
      <c r="I121" s="4">
        <v>130</v>
      </c>
      <c r="J121" s="5">
        <v>71.47</v>
      </c>
      <c r="K121" s="5">
        <v>32.159999999999997</v>
      </c>
      <c r="L121" s="5">
        <v>15.77</v>
      </c>
      <c r="M121" s="4" t="s">
        <v>85</v>
      </c>
      <c r="N121" s="5">
        <v>20.67</v>
      </c>
      <c r="O121" s="14">
        <v>4.2939814814814811E-3</v>
      </c>
      <c r="P121" s="47">
        <v>1</v>
      </c>
      <c r="Q121" s="54">
        <v>1668</v>
      </c>
    </row>
    <row r="122" spans="1:80" x14ac:dyDescent="0.2">
      <c r="A122" s="49" t="s">
        <v>36</v>
      </c>
      <c r="B122" s="8"/>
      <c r="C122" s="8"/>
      <c r="D122" s="45">
        <v>1632</v>
      </c>
      <c r="E122" s="54">
        <v>1632</v>
      </c>
      <c r="F122" s="5">
        <v>14.34</v>
      </c>
      <c r="G122" s="4">
        <v>370</v>
      </c>
      <c r="H122" s="5">
        <v>7.65</v>
      </c>
      <c r="I122" s="4">
        <v>125</v>
      </c>
      <c r="J122" s="5">
        <v>73.650000000000006</v>
      </c>
      <c r="K122" s="5" t="s">
        <v>85</v>
      </c>
      <c r="L122" s="5">
        <v>18.64</v>
      </c>
      <c r="M122" s="4" t="s">
        <v>85</v>
      </c>
      <c r="N122" s="5">
        <v>25.8</v>
      </c>
      <c r="O122" s="14">
        <v>4.4212962962962956E-3</v>
      </c>
      <c r="P122" s="47">
        <v>3</v>
      </c>
      <c r="Q122" s="54">
        <v>1696</v>
      </c>
    </row>
    <row r="123" spans="1:80" x14ac:dyDescent="0.2">
      <c r="A123" s="49" t="s">
        <v>159</v>
      </c>
      <c r="B123" s="8"/>
      <c r="C123" s="8"/>
      <c r="D123" s="45">
        <v>1607</v>
      </c>
      <c r="E123" s="54">
        <v>1607</v>
      </c>
      <c r="F123" s="5">
        <v>13.9</v>
      </c>
      <c r="G123" s="4">
        <v>398</v>
      </c>
      <c r="H123" s="5">
        <v>8.74</v>
      </c>
      <c r="I123" s="4">
        <v>110</v>
      </c>
      <c r="J123" s="5">
        <v>71.8</v>
      </c>
      <c r="K123" s="5" t="s">
        <v>85</v>
      </c>
      <c r="L123" s="5">
        <v>19.04</v>
      </c>
      <c r="M123" s="4" t="s">
        <v>85</v>
      </c>
      <c r="N123" s="5">
        <v>18.2</v>
      </c>
      <c r="O123" s="14">
        <v>4.7337962962962958E-3</v>
      </c>
      <c r="P123" s="47">
        <v>2</v>
      </c>
      <c r="Q123" s="54">
        <v>1628</v>
      </c>
    </row>
    <row r="124" spans="1:80" x14ac:dyDescent="0.2">
      <c r="A124" s="49" t="s">
        <v>157</v>
      </c>
      <c r="B124" s="8"/>
      <c r="C124" s="8"/>
      <c r="D124" s="45">
        <v>1569</v>
      </c>
      <c r="E124" s="54">
        <v>1569</v>
      </c>
      <c r="F124" s="5">
        <v>14.4</v>
      </c>
      <c r="G124" s="4">
        <v>395</v>
      </c>
      <c r="H124" s="5">
        <v>6.3</v>
      </c>
      <c r="I124" s="4">
        <v>125</v>
      </c>
      <c r="J124" s="5">
        <v>71.489999999999995</v>
      </c>
      <c r="K124" s="5">
        <v>34.01</v>
      </c>
      <c r="L124" s="5">
        <v>14.53</v>
      </c>
      <c r="M124" s="4" t="s">
        <v>85</v>
      </c>
      <c r="N124" s="5">
        <v>23.97</v>
      </c>
      <c r="O124" s="14">
        <v>4.4791666666666669E-3</v>
      </c>
      <c r="P124" s="47">
        <v>1</v>
      </c>
      <c r="Q124" s="54">
        <v>1569</v>
      </c>
    </row>
    <row r="125" spans="1:80" x14ac:dyDescent="0.2">
      <c r="A125" s="49" t="s">
        <v>199</v>
      </c>
      <c r="B125" s="8"/>
      <c r="C125" s="8"/>
      <c r="D125" s="45">
        <v>1547</v>
      </c>
      <c r="E125" s="54">
        <v>1547</v>
      </c>
      <c r="F125" s="5">
        <v>14.5</v>
      </c>
      <c r="G125" s="4">
        <v>382</v>
      </c>
      <c r="H125" s="5">
        <v>6.44</v>
      </c>
      <c r="I125" s="4" t="s">
        <v>85</v>
      </c>
      <c r="J125" s="5">
        <v>67.95</v>
      </c>
      <c r="K125" s="5" t="s">
        <v>85</v>
      </c>
      <c r="L125" s="5">
        <v>16.78</v>
      </c>
      <c r="M125" s="4" t="s">
        <v>85</v>
      </c>
      <c r="N125" s="5">
        <v>18.510000000000002</v>
      </c>
      <c r="O125" s="14">
        <v>3.9467592592592592E-3</v>
      </c>
      <c r="P125" s="47">
        <v>1</v>
      </c>
      <c r="Q125" s="54">
        <v>1547</v>
      </c>
    </row>
    <row r="126" spans="1:80" x14ac:dyDescent="0.2">
      <c r="A126" s="49" t="s">
        <v>42</v>
      </c>
      <c r="B126" s="8"/>
      <c r="C126" s="8"/>
      <c r="D126" s="45">
        <v>1518</v>
      </c>
      <c r="E126" s="54">
        <v>1518</v>
      </c>
      <c r="F126" s="5">
        <v>14.81</v>
      </c>
      <c r="G126" s="4">
        <v>420</v>
      </c>
      <c r="H126" s="5">
        <v>7.22</v>
      </c>
      <c r="I126" s="4">
        <v>125</v>
      </c>
      <c r="J126" s="5">
        <v>65.569999999999993</v>
      </c>
      <c r="K126" s="5">
        <v>39</v>
      </c>
      <c r="L126" s="5">
        <v>12.64</v>
      </c>
      <c r="M126" s="4" t="s">
        <v>85</v>
      </c>
      <c r="N126" s="5">
        <v>21.57</v>
      </c>
      <c r="O126" s="14" t="s">
        <v>85</v>
      </c>
      <c r="P126" s="47">
        <v>1</v>
      </c>
      <c r="Q126" s="54">
        <v>1518</v>
      </c>
    </row>
    <row r="127" spans="1:80" x14ac:dyDescent="0.2">
      <c r="A127" s="49" t="s">
        <v>113</v>
      </c>
      <c r="B127" s="8"/>
      <c r="C127" s="8"/>
      <c r="D127" s="45">
        <v>1485</v>
      </c>
      <c r="E127" s="54">
        <v>1485</v>
      </c>
      <c r="F127" s="5">
        <v>14.84</v>
      </c>
      <c r="G127" s="4">
        <v>392</v>
      </c>
      <c r="H127" s="5">
        <v>6.99</v>
      </c>
      <c r="I127" s="4">
        <v>125</v>
      </c>
      <c r="J127" s="5">
        <v>75.3</v>
      </c>
      <c r="K127" s="5" t="s">
        <v>85</v>
      </c>
      <c r="L127" s="5">
        <v>17.12</v>
      </c>
      <c r="M127" s="4" t="s">
        <v>85</v>
      </c>
      <c r="N127" s="5">
        <v>24.39</v>
      </c>
      <c r="O127" s="14">
        <v>4.5138888888888893E-3</v>
      </c>
      <c r="P127" s="47">
        <v>2</v>
      </c>
      <c r="Q127" s="54">
        <v>1535</v>
      </c>
    </row>
    <row r="128" spans="1:80" x14ac:dyDescent="0.2">
      <c r="A128" s="49" t="s">
        <v>45</v>
      </c>
      <c r="B128" s="8"/>
      <c r="C128" s="8"/>
      <c r="D128" s="45">
        <v>1481</v>
      </c>
      <c r="E128" s="54">
        <v>1481</v>
      </c>
      <c r="F128" s="5">
        <v>14.19</v>
      </c>
      <c r="G128" s="4">
        <v>305</v>
      </c>
      <c r="H128" s="5">
        <v>7.2</v>
      </c>
      <c r="I128" s="4">
        <v>135</v>
      </c>
      <c r="J128" s="5">
        <v>69.760000000000005</v>
      </c>
      <c r="K128" s="5" t="s">
        <v>85</v>
      </c>
      <c r="L128" s="5">
        <v>16.920000000000002</v>
      </c>
      <c r="M128" s="4" t="s">
        <v>85</v>
      </c>
      <c r="N128" s="5">
        <v>22.74</v>
      </c>
      <c r="O128" s="14">
        <v>0.25555555555555559</v>
      </c>
      <c r="P128" s="47">
        <v>1</v>
      </c>
      <c r="Q128" s="54">
        <v>1481</v>
      </c>
    </row>
    <row r="129" spans="1:17" x14ac:dyDescent="0.2">
      <c r="A129" s="49" t="s">
        <v>158</v>
      </c>
      <c r="B129" s="8"/>
      <c r="C129" s="8"/>
      <c r="D129" s="45">
        <v>1475</v>
      </c>
      <c r="E129" s="54">
        <v>1377</v>
      </c>
      <c r="F129" s="5">
        <v>14.72</v>
      </c>
      <c r="G129" s="4">
        <v>424</v>
      </c>
      <c r="H129" s="5">
        <v>8.32</v>
      </c>
      <c r="I129" s="4">
        <v>140</v>
      </c>
      <c r="J129" s="5">
        <v>85.62</v>
      </c>
      <c r="K129" s="5" t="s">
        <v>85</v>
      </c>
      <c r="L129" s="5">
        <v>13.28</v>
      </c>
      <c r="M129" s="4">
        <v>120</v>
      </c>
      <c r="N129" s="5">
        <v>13.47</v>
      </c>
      <c r="O129" s="14" t="s">
        <v>85</v>
      </c>
      <c r="P129" s="47">
        <v>1</v>
      </c>
      <c r="Q129" s="54">
        <v>1475</v>
      </c>
    </row>
    <row r="130" spans="1:17" x14ac:dyDescent="0.2">
      <c r="A130" s="49" t="s">
        <v>166</v>
      </c>
      <c r="B130" s="8"/>
      <c r="C130" s="8"/>
      <c r="D130" s="45">
        <v>1454</v>
      </c>
      <c r="E130" s="54">
        <v>1337</v>
      </c>
      <c r="F130" s="5">
        <v>15.24</v>
      </c>
      <c r="G130" s="4">
        <v>366</v>
      </c>
      <c r="H130" s="5">
        <v>8.01</v>
      </c>
      <c r="I130" s="4">
        <v>125</v>
      </c>
      <c r="J130" s="5">
        <v>76.2</v>
      </c>
      <c r="K130" s="5" t="s">
        <v>85</v>
      </c>
      <c r="L130" s="5">
        <v>17.64</v>
      </c>
      <c r="M130" s="4" t="s">
        <v>85</v>
      </c>
      <c r="N130" s="5">
        <v>22.93</v>
      </c>
      <c r="O130" s="14" t="s">
        <v>85</v>
      </c>
      <c r="P130" s="47">
        <v>1</v>
      </c>
      <c r="Q130" s="54">
        <v>1454</v>
      </c>
    </row>
    <row r="131" spans="1:17" x14ac:dyDescent="0.2">
      <c r="A131" s="49" t="s">
        <v>135</v>
      </c>
      <c r="B131" s="8"/>
      <c r="C131" s="8"/>
      <c r="D131" s="45">
        <v>1446</v>
      </c>
      <c r="E131" s="54">
        <v>1446</v>
      </c>
      <c r="F131" s="5">
        <v>15.2</v>
      </c>
      <c r="G131" s="4">
        <v>399</v>
      </c>
      <c r="H131" s="5">
        <v>7.29</v>
      </c>
      <c r="I131" s="4">
        <v>120</v>
      </c>
      <c r="J131" s="5">
        <v>71.599999999999994</v>
      </c>
      <c r="K131" s="5" t="s">
        <v>85</v>
      </c>
      <c r="L131" s="5">
        <v>17.75</v>
      </c>
      <c r="M131" s="4" t="s">
        <v>85</v>
      </c>
      <c r="N131" s="5">
        <v>13.94</v>
      </c>
      <c r="O131" s="14">
        <v>4.4444444444444444E-3</v>
      </c>
      <c r="P131" s="47">
        <v>1</v>
      </c>
      <c r="Q131" s="54">
        <v>1446</v>
      </c>
    </row>
    <row r="132" spans="1:17" x14ac:dyDescent="0.2">
      <c r="A132" s="49" t="s">
        <v>132</v>
      </c>
      <c r="B132" s="8"/>
      <c r="C132" s="8"/>
      <c r="D132" s="45">
        <v>1436</v>
      </c>
      <c r="E132" s="54">
        <v>1436</v>
      </c>
      <c r="F132" s="5">
        <v>16.27</v>
      </c>
      <c r="G132" s="4">
        <v>346</v>
      </c>
      <c r="H132" s="5">
        <v>9.56</v>
      </c>
      <c r="I132" s="4">
        <v>135</v>
      </c>
      <c r="J132" s="5">
        <v>73.989999999999995</v>
      </c>
      <c r="K132" s="5" t="s">
        <v>85</v>
      </c>
      <c r="L132" s="5">
        <v>20.45</v>
      </c>
      <c r="M132" s="4" t="s">
        <v>85</v>
      </c>
      <c r="N132" s="5">
        <v>20.78</v>
      </c>
      <c r="O132" s="14" t="s">
        <v>85</v>
      </c>
      <c r="P132" s="47">
        <v>1</v>
      </c>
      <c r="Q132" s="54">
        <v>1436</v>
      </c>
    </row>
    <row r="133" spans="1:17" x14ac:dyDescent="0.2">
      <c r="A133" s="49" t="s">
        <v>112</v>
      </c>
      <c r="B133" s="8"/>
      <c r="C133" s="8"/>
      <c r="D133" s="45">
        <v>1416</v>
      </c>
      <c r="E133" s="54">
        <v>1416</v>
      </c>
      <c r="F133" s="5">
        <v>15.68</v>
      </c>
      <c r="G133" s="4">
        <v>392</v>
      </c>
      <c r="H133" s="5">
        <v>7.72</v>
      </c>
      <c r="I133" s="4">
        <v>125</v>
      </c>
      <c r="J133" s="5">
        <v>81</v>
      </c>
      <c r="K133" s="5" t="s">
        <v>85</v>
      </c>
      <c r="L133" s="5">
        <v>19.34</v>
      </c>
      <c r="M133" s="4" t="s">
        <v>85</v>
      </c>
      <c r="N133" s="5">
        <v>26.94</v>
      </c>
      <c r="O133" s="14">
        <v>4.6296296296296302E-3</v>
      </c>
      <c r="P133" s="47">
        <v>2</v>
      </c>
      <c r="Q133" s="54">
        <v>1497</v>
      </c>
    </row>
    <row r="134" spans="1:17" x14ac:dyDescent="0.2">
      <c r="A134" s="49" t="s">
        <v>53</v>
      </c>
      <c r="B134" s="8"/>
      <c r="C134" s="8"/>
      <c r="D134" s="45">
        <v>1411</v>
      </c>
      <c r="E134" s="54">
        <v>1411</v>
      </c>
      <c r="F134" s="5">
        <v>14.1</v>
      </c>
      <c r="G134" s="4">
        <v>407</v>
      </c>
      <c r="H134" s="5">
        <v>8.5</v>
      </c>
      <c r="I134" s="4">
        <v>150</v>
      </c>
      <c r="J134" s="5">
        <v>69.599999999999994</v>
      </c>
      <c r="K134" s="5" t="s">
        <v>85</v>
      </c>
      <c r="L134" s="5" t="s">
        <v>85</v>
      </c>
      <c r="M134" s="4" t="s">
        <v>85</v>
      </c>
      <c r="N134" s="5" t="s">
        <v>85</v>
      </c>
      <c r="O134" s="14" t="s">
        <v>85</v>
      </c>
      <c r="P134" s="47">
        <v>1</v>
      </c>
      <c r="Q134" s="54">
        <v>1411</v>
      </c>
    </row>
    <row r="135" spans="1:17" x14ac:dyDescent="0.2">
      <c r="A135" s="49" t="s">
        <v>101</v>
      </c>
      <c r="B135" s="8"/>
      <c r="C135" s="8"/>
      <c r="D135" s="45">
        <v>1400</v>
      </c>
      <c r="E135" s="54">
        <v>1284</v>
      </c>
      <c r="F135" s="5">
        <v>15</v>
      </c>
      <c r="G135" s="4">
        <v>359</v>
      </c>
      <c r="H135" s="5">
        <v>6.69</v>
      </c>
      <c r="I135" s="4">
        <v>125</v>
      </c>
      <c r="J135" s="5">
        <v>75.5</v>
      </c>
      <c r="K135" s="5" t="s">
        <v>85</v>
      </c>
      <c r="L135" s="5">
        <v>16.8</v>
      </c>
      <c r="M135" s="4" t="s">
        <v>85</v>
      </c>
      <c r="N135" s="5">
        <v>24.24</v>
      </c>
      <c r="O135" s="14" t="s">
        <v>85</v>
      </c>
      <c r="P135" s="47">
        <v>1</v>
      </c>
      <c r="Q135" s="54">
        <v>1400</v>
      </c>
    </row>
    <row r="136" spans="1:17" x14ac:dyDescent="0.2">
      <c r="A136" s="49" t="s">
        <v>100</v>
      </c>
      <c r="B136" s="8"/>
      <c r="C136" s="8"/>
      <c r="D136" s="45">
        <v>1309</v>
      </c>
      <c r="E136" s="54">
        <v>1309</v>
      </c>
      <c r="F136" s="5">
        <v>16</v>
      </c>
      <c r="G136" s="4">
        <v>375</v>
      </c>
      <c r="H136" s="5">
        <v>8.09</v>
      </c>
      <c r="I136" s="4">
        <v>110</v>
      </c>
      <c r="J136" s="5">
        <v>77.599999999999994</v>
      </c>
      <c r="K136" s="5" t="s">
        <v>85</v>
      </c>
      <c r="L136" s="5">
        <v>16.8</v>
      </c>
      <c r="M136" s="4" t="s">
        <v>85</v>
      </c>
      <c r="N136" s="5">
        <v>32.520000000000003</v>
      </c>
      <c r="O136" s="14" t="s">
        <v>85</v>
      </c>
      <c r="P136" s="47">
        <v>1</v>
      </c>
      <c r="Q136" s="54">
        <v>1309</v>
      </c>
    </row>
    <row r="137" spans="1:17" x14ac:dyDescent="0.2">
      <c r="A137" s="49" t="s">
        <v>117</v>
      </c>
      <c r="B137" s="8"/>
      <c r="C137" s="8"/>
      <c r="D137" s="45">
        <v>1254</v>
      </c>
      <c r="E137" s="54">
        <v>1060</v>
      </c>
      <c r="F137" s="5">
        <v>15.4</v>
      </c>
      <c r="G137" s="4">
        <v>370</v>
      </c>
      <c r="H137" s="5">
        <v>6.67</v>
      </c>
      <c r="I137" s="4">
        <v>125</v>
      </c>
      <c r="J137" s="5">
        <v>79</v>
      </c>
      <c r="K137" s="5" t="s">
        <v>85</v>
      </c>
      <c r="L137" s="5">
        <v>17.260000000000002</v>
      </c>
      <c r="M137" s="4" t="s">
        <v>85</v>
      </c>
      <c r="N137" s="5">
        <v>17.8</v>
      </c>
      <c r="O137" s="14" t="s">
        <v>85</v>
      </c>
      <c r="P137" s="47">
        <v>3</v>
      </c>
      <c r="Q137" s="54">
        <v>1322</v>
      </c>
    </row>
    <row r="138" spans="1:17" x14ac:dyDescent="0.2">
      <c r="A138" s="49" t="s">
        <v>124</v>
      </c>
      <c r="B138" s="8"/>
      <c r="C138" s="8"/>
      <c r="D138" s="45">
        <v>1184</v>
      </c>
      <c r="E138" s="54">
        <v>1184</v>
      </c>
      <c r="F138" s="5" t="s">
        <v>85</v>
      </c>
      <c r="G138" s="4" t="s">
        <v>85</v>
      </c>
      <c r="H138" s="5">
        <v>7.89</v>
      </c>
      <c r="I138" s="4">
        <v>130</v>
      </c>
      <c r="J138" s="5">
        <v>80.400000000000006</v>
      </c>
      <c r="K138" s="5" t="s">
        <v>85</v>
      </c>
      <c r="L138" s="5">
        <v>17.28</v>
      </c>
      <c r="M138" s="4" t="s">
        <v>85</v>
      </c>
      <c r="N138" s="5">
        <v>24.8</v>
      </c>
      <c r="O138" s="14">
        <v>4.6412037037037038E-3</v>
      </c>
      <c r="P138" s="47">
        <v>1</v>
      </c>
      <c r="Q138" s="54">
        <v>1184</v>
      </c>
    </row>
    <row r="139" spans="1:17" x14ac:dyDescent="0.2">
      <c r="A139" s="49" t="s">
        <v>121</v>
      </c>
      <c r="B139" s="8"/>
      <c r="C139" s="8"/>
      <c r="D139" s="45">
        <v>1118</v>
      </c>
      <c r="E139" s="54">
        <v>1118</v>
      </c>
      <c r="F139" s="5">
        <v>15.85</v>
      </c>
      <c r="G139" s="4">
        <v>370</v>
      </c>
      <c r="H139" s="5">
        <v>6.78</v>
      </c>
      <c r="I139" s="4">
        <v>110</v>
      </c>
      <c r="J139" s="5">
        <v>74.8</v>
      </c>
      <c r="K139" s="5">
        <v>34.4</v>
      </c>
      <c r="L139" s="5">
        <v>13.24</v>
      </c>
      <c r="M139" s="4">
        <v>130</v>
      </c>
      <c r="N139" s="5">
        <v>23.28</v>
      </c>
      <c r="O139" s="14">
        <v>4.7222222222222223E-3</v>
      </c>
      <c r="P139" s="47">
        <v>2</v>
      </c>
      <c r="Q139" s="54">
        <v>1201</v>
      </c>
    </row>
    <row r="140" spans="1:17" x14ac:dyDescent="0.2">
      <c r="A140" s="49" t="s">
        <v>130</v>
      </c>
      <c r="B140" s="8"/>
      <c r="C140" s="8"/>
      <c r="D140" s="45">
        <v>1056</v>
      </c>
      <c r="E140" s="54">
        <v>1056</v>
      </c>
      <c r="F140" s="5">
        <v>15.72</v>
      </c>
      <c r="G140" s="4">
        <v>412</v>
      </c>
      <c r="H140" s="5">
        <v>6.63</v>
      </c>
      <c r="I140" s="4">
        <v>125</v>
      </c>
      <c r="J140" s="5">
        <v>84.8</v>
      </c>
      <c r="K140" s="5" t="s">
        <v>85</v>
      </c>
      <c r="L140" s="5">
        <v>11.19</v>
      </c>
      <c r="M140" s="4" t="s">
        <v>85</v>
      </c>
      <c r="N140" s="5">
        <v>15.11</v>
      </c>
      <c r="O140" s="14">
        <v>5.162037037037037E-3</v>
      </c>
      <c r="P140" s="47">
        <v>1</v>
      </c>
      <c r="Q140" s="54">
        <v>1056</v>
      </c>
    </row>
    <row r="141" spans="1:17" x14ac:dyDescent="0.2">
      <c r="A141" s="49" t="s">
        <v>221</v>
      </c>
      <c r="B141" s="8"/>
      <c r="C141" s="8"/>
      <c r="D141" s="45">
        <v>931</v>
      </c>
      <c r="E141" s="54">
        <v>647</v>
      </c>
      <c r="F141" s="5">
        <v>14.62</v>
      </c>
      <c r="G141" s="4" t="s">
        <v>85</v>
      </c>
      <c r="H141" s="5">
        <v>6.15</v>
      </c>
      <c r="I141" s="4">
        <v>120</v>
      </c>
      <c r="J141" s="5" t="s">
        <v>85</v>
      </c>
      <c r="K141" s="5" t="s">
        <v>85</v>
      </c>
      <c r="L141" s="5" t="s">
        <v>85</v>
      </c>
      <c r="M141" s="4" t="s">
        <v>85</v>
      </c>
      <c r="N141" s="5" t="s">
        <v>85</v>
      </c>
      <c r="O141" s="14" t="s">
        <v>85</v>
      </c>
      <c r="P141" s="47">
        <v>1</v>
      </c>
      <c r="Q141" s="54">
        <v>931</v>
      </c>
    </row>
    <row r="142" spans="1:17" x14ac:dyDescent="0.2">
      <c r="A142" s="49" t="s">
        <v>118</v>
      </c>
      <c r="B142" s="8"/>
      <c r="C142" s="8"/>
      <c r="D142" s="45">
        <v>913</v>
      </c>
      <c r="E142" s="54">
        <v>756</v>
      </c>
      <c r="F142" s="5">
        <v>21.1</v>
      </c>
      <c r="G142" s="4">
        <v>280</v>
      </c>
      <c r="H142" s="5">
        <v>7.31</v>
      </c>
      <c r="I142" s="4">
        <v>105</v>
      </c>
      <c r="J142" s="5" t="s">
        <v>85</v>
      </c>
      <c r="K142" s="5" t="s">
        <v>85</v>
      </c>
      <c r="L142" s="5">
        <v>16.690000000000001</v>
      </c>
      <c r="M142" s="4" t="s">
        <v>85</v>
      </c>
      <c r="N142" s="5">
        <v>18.440000000000001</v>
      </c>
      <c r="O142" s="14" t="s">
        <v>85</v>
      </c>
      <c r="P142" s="47">
        <v>4</v>
      </c>
      <c r="Q142" s="54">
        <v>1046</v>
      </c>
    </row>
    <row r="143" spans="1:17" x14ac:dyDescent="0.2">
      <c r="A143" s="49" t="s">
        <v>217</v>
      </c>
      <c r="B143" s="8"/>
      <c r="C143" s="8"/>
      <c r="D143" s="45">
        <v>853</v>
      </c>
      <c r="E143" s="54">
        <v>794</v>
      </c>
      <c r="F143" s="5">
        <v>13.03</v>
      </c>
      <c r="G143" s="4">
        <v>494</v>
      </c>
      <c r="H143" s="5" t="s">
        <v>85</v>
      </c>
      <c r="I143" s="4" t="s">
        <v>85</v>
      </c>
      <c r="J143" s="5" t="s">
        <v>85</v>
      </c>
      <c r="K143" s="5" t="s">
        <v>85</v>
      </c>
      <c r="L143" s="5" t="s">
        <v>85</v>
      </c>
      <c r="M143" s="4" t="s">
        <v>85</v>
      </c>
      <c r="N143" s="5" t="s">
        <v>85</v>
      </c>
      <c r="O143" s="14" t="s">
        <v>85</v>
      </c>
      <c r="P143" s="47">
        <v>1</v>
      </c>
      <c r="Q143" s="54">
        <v>853</v>
      </c>
    </row>
    <row r="144" spans="1:17" x14ac:dyDescent="0.2">
      <c r="A144" s="49" t="s">
        <v>134</v>
      </c>
      <c r="B144" s="8"/>
      <c r="C144" s="8"/>
      <c r="D144" s="45">
        <v>829</v>
      </c>
      <c r="E144" s="54">
        <v>829</v>
      </c>
      <c r="F144" s="5">
        <v>16.37</v>
      </c>
      <c r="G144" s="4">
        <v>314</v>
      </c>
      <c r="H144" s="5">
        <v>6.64</v>
      </c>
      <c r="I144" s="4">
        <v>100</v>
      </c>
      <c r="J144" s="5" t="s">
        <v>85</v>
      </c>
      <c r="K144" s="5" t="s">
        <v>85</v>
      </c>
      <c r="L144" s="5">
        <v>14.02</v>
      </c>
      <c r="M144" s="4" t="s">
        <v>85</v>
      </c>
      <c r="N144" s="5">
        <v>20.75</v>
      </c>
      <c r="O144" s="14" t="s">
        <v>85</v>
      </c>
      <c r="P144" s="47">
        <v>1</v>
      </c>
      <c r="Q144" s="54">
        <v>829</v>
      </c>
    </row>
    <row r="145" spans="1:17" x14ac:dyDescent="0.2">
      <c r="A145" s="49" t="s">
        <v>61</v>
      </c>
      <c r="B145" s="8"/>
      <c r="C145" s="8"/>
      <c r="D145" s="45">
        <v>828</v>
      </c>
      <c r="E145" s="54">
        <v>757</v>
      </c>
      <c r="F145" s="5">
        <v>14.85</v>
      </c>
      <c r="G145" s="4">
        <v>378</v>
      </c>
      <c r="H145" s="5">
        <v>5.56</v>
      </c>
      <c r="I145" s="4">
        <v>120</v>
      </c>
      <c r="J145" s="5" t="s">
        <v>85</v>
      </c>
      <c r="K145" s="5" t="s">
        <v>85</v>
      </c>
      <c r="L145" s="5" t="s">
        <v>85</v>
      </c>
      <c r="M145" s="4" t="s">
        <v>85</v>
      </c>
      <c r="N145" s="5" t="s">
        <v>85</v>
      </c>
      <c r="O145" s="14" t="s">
        <v>85</v>
      </c>
      <c r="P145" s="47">
        <v>1</v>
      </c>
      <c r="Q145" s="54">
        <v>828</v>
      </c>
    </row>
    <row r="146" spans="1:17" x14ac:dyDescent="0.2">
      <c r="A146" s="49" t="s">
        <v>200</v>
      </c>
      <c r="B146" s="8"/>
      <c r="C146" s="8"/>
      <c r="D146" s="45">
        <v>683</v>
      </c>
      <c r="E146" s="54">
        <v>683</v>
      </c>
      <c r="F146" s="5" t="s">
        <v>85</v>
      </c>
      <c r="G146" s="4" t="s">
        <v>85</v>
      </c>
      <c r="H146" s="5">
        <v>6.78</v>
      </c>
      <c r="I146" s="4" t="s">
        <v>85</v>
      </c>
      <c r="J146" s="5" t="s">
        <v>85</v>
      </c>
      <c r="K146" s="5" t="s">
        <v>85</v>
      </c>
      <c r="L146" s="5">
        <v>17.73</v>
      </c>
      <c r="M146" s="4" t="s">
        <v>85</v>
      </c>
      <c r="N146" s="5">
        <v>19.82</v>
      </c>
      <c r="O146" s="14" t="s">
        <v>85</v>
      </c>
      <c r="P146" s="47">
        <v>1</v>
      </c>
      <c r="Q146" s="54">
        <v>683</v>
      </c>
    </row>
    <row r="147" spans="1:17" x14ac:dyDescent="0.2">
      <c r="A147" s="49" t="s">
        <v>43</v>
      </c>
      <c r="B147" s="8"/>
      <c r="C147" s="8"/>
      <c r="D147" s="45">
        <v>644</v>
      </c>
      <c r="E147" s="54">
        <v>644</v>
      </c>
      <c r="F147" s="5">
        <v>12.87</v>
      </c>
      <c r="G147" s="4">
        <v>393</v>
      </c>
      <c r="H147" s="5" t="s">
        <v>85</v>
      </c>
      <c r="I147" s="4" t="s">
        <v>85</v>
      </c>
      <c r="J147" s="5" t="s">
        <v>85</v>
      </c>
      <c r="K147" s="5" t="s">
        <v>85</v>
      </c>
      <c r="L147" s="5" t="s">
        <v>85</v>
      </c>
      <c r="M147" s="4" t="s">
        <v>85</v>
      </c>
      <c r="N147" s="5" t="s">
        <v>85</v>
      </c>
      <c r="O147" s="14" t="s">
        <v>85</v>
      </c>
      <c r="P147" s="47">
        <v>1</v>
      </c>
      <c r="Q147" s="54">
        <v>644</v>
      </c>
    </row>
    <row r="148" spans="1:17" ht="12.75" thickBot="1" x14ac:dyDescent="0.25">
      <c r="A148" s="50" t="s">
        <v>84</v>
      </c>
      <c r="B148" s="9"/>
      <c r="C148" s="9"/>
      <c r="D148" s="46">
        <v>4867</v>
      </c>
      <c r="E148" s="52">
        <v>4867</v>
      </c>
      <c r="F148" s="7">
        <v>11.4</v>
      </c>
      <c r="G148" s="6">
        <v>600</v>
      </c>
      <c r="H148" s="7">
        <v>10.76</v>
      </c>
      <c r="I148" s="6">
        <v>175</v>
      </c>
      <c r="J148" s="7">
        <v>55</v>
      </c>
      <c r="K148" s="7">
        <v>18.8</v>
      </c>
      <c r="L148" s="7">
        <v>30.35</v>
      </c>
      <c r="M148" s="6">
        <v>303</v>
      </c>
      <c r="N148" s="7">
        <v>44.62</v>
      </c>
      <c r="O148" s="15">
        <v>3.2638888888888891E-3</v>
      </c>
      <c r="P148" s="46">
        <v>385</v>
      </c>
      <c r="Q148" s="52">
        <v>4964</v>
      </c>
    </row>
    <row r="149" spans="1:17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ht="12.75" thickBo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ht="15.75" thickBot="1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1:17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7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1:17" ht="15.75" thickBot="1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1:17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1:17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1:17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1:17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1:17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1:17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1:17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1:17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1:17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1:17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1:17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1:17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1:17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7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1:17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1:17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1:17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1:17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1:17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1:17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1:17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1:17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1:17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1:17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1:17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1:17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1:17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1:17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7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1:17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1:17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1:17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1:17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1:17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1:17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1:17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1:17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1:17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1:17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1:17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1:17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</row>
    <row r="207" spans="1:17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</row>
    <row r="208" spans="1:17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</row>
    <row r="209" spans="1:17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</row>
    <row r="210" spans="1:17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</row>
    <row r="211" spans="1:17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</row>
    <row r="212" spans="1:17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</row>
    <row r="213" spans="1:17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</row>
    <row r="214" spans="1:17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</row>
    <row r="215" spans="1:17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</row>
    <row r="216" spans="1:17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</row>
    <row r="217" spans="1:17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</row>
    <row r="218" spans="1:17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1:17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</row>
    <row r="220" spans="1:17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</row>
    <row r="221" spans="1:17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</row>
    <row r="222" spans="1:17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</row>
    <row r="223" spans="1:17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</row>
    <row r="224" spans="1:17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</row>
    <row r="225" spans="1:17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7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</row>
    <row r="227" spans="1:17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</row>
    <row r="228" spans="1:17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</row>
    <row r="229" spans="1:17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</row>
    <row r="230" spans="1:17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</row>
    <row r="231" spans="1:17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</row>
    <row r="232" spans="1:17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1:17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1:17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1:17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1:17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1:17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</row>
    <row r="238" spans="1:17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1:17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</row>
    <row r="240" spans="1:17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1:17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1:17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1:17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1:17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1:17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1:17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1:17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</row>
    <row r="248" spans="1:17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</row>
    <row r="249" spans="1:17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</row>
    <row r="250" spans="1:17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</row>
    <row r="251" spans="1:17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</row>
    <row r="252" spans="1:17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</row>
    <row r="253" spans="1:17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</row>
    <row r="254" spans="1:17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</row>
    <row r="255" spans="1:17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</row>
    <row r="256" spans="1:17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</row>
    <row r="257" spans="1:17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7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</row>
    <row r="259" spans="1:17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</row>
    <row r="260" spans="1:17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</row>
    <row r="261" spans="1:17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</row>
    <row r="262" spans="1:17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</row>
    <row r="263" spans="1:17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</row>
    <row r="264" spans="1:17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</row>
    <row r="265" spans="1:17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</row>
    <row r="266" spans="1:17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</row>
    <row r="267" spans="1:17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</row>
    <row r="268" spans="1:17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</row>
    <row r="269" spans="1:17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1:17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</row>
    <row r="271" spans="1:17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1:17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1:17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1:17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1:17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1:17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1:17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1:17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1:17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0" spans="1:17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</row>
    <row r="281" spans="1:17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</row>
    <row r="282" spans="1:17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</row>
    <row r="283" spans="1:17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</row>
    <row r="284" spans="1:17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</row>
    <row r="285" spans="1:17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</row>
    <row r="286" spans="1:17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</row>
    <row r="287" spans="1:17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</row>
    <row r="288" spans="1:17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</row>
    <row r="289" spans="1:17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7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</row>
    <row r="291" spans="1:17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</row>
    <row r="292" spans="1:17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</row>
    <row r="293" spans="1:17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</row>
    <row r="294" spans="1:17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</row>
    <row r="295" spans="1:17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</row>
    <row r="296" spans="1:17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</row>
    <row r="297" spans="1:17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</row>
    <row r="298" spans="1:17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</row>
    <row r="299" spans="1:17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</row>
    <row r="300" spans="1:17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</row>
    <row r="301" spans="1:17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</row>
    <row r="302" spans="1:17" ht="15.75" thickBot="1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</row>
    <row r="303" spans="1:17" ht="15" x14ac:dyDescent="0.25">
      <c r="A303"/>
      <c r="B303"/>
      <c r="C303"/>
    </row>
    <row r="304" spans="1:17" ht="15" x14ac:dyDescent="0.25">
      <c r="A304"/>
      <c r="B304"/>
      <c r="C304"/>
    </row>
    <row r="305" spans="1:3" ht="15" x14ac:dyDescent="0.25">
      <c r="A305"/>
      <c r="B305"/>
      <c r="C305"/>
    </row>
    <row r="306" spans="1:3" ht="15" x14ac:dyDescent="0.25">
      <c r="A306"/>
      <c r="B306"/>
      <c r="C306"/>
    </row>
    <row r="307" spans="1:3" ht="15" x14ac:dyDescent="0.25">
      <c r="A307"/>
      <c r="B307"/>
      <c r="C307"/>
    </row>
    <row r="308" spans="1:3" ht="15" x14ac:dyDescent="0.25">
      <c r="A308"/>
      <c r="B308"/>
      <c r="C308"/>
    </row>
    <row r="309" spans="1:3" ht="15" x14ac:dyDescent="0.25">
      <c r="A309"/>
      <c r="B309"/>
      <c r="C309"/>
    </row>
    <row r="310" spans="1:3" ht="15" x14ac:dyDescent="0.25">
      <c r="A310"/>
      <c r="B310"/>
      <c r="C310"/>
    </row>
    <row r="311" spans="1:3" ht="15" x14ac:dyDescent="0.25">
      <c r="A311"/>
      <c r="B311"/>
      <c r="C311"/>
    </row>
    <row r="312" spans="1:3" ht="15" x14ac:dyDescent="0.25">
      <c r="A312"/>
      <c r="B312"/>
      <c r="C312"/>
    </row>
    <row r="313" spans="1:3" ht="15" x14ac:dyDescent="0.25">
      <c r="A313"/>
      <c r="B313"/>
      <c r="C313"/>
    </row>
    <row r="314" spans="1:3" ht="15" x14ac:dyDescent="0.25">
      <c r="A314"/>
      <c r="B314"/>
      <c r="C314"/>
    </row>
    <row r="315" spans="1:3" ht="15" x14ac:dyDescent="0.25">
      <c r="A315"/>
      <c r="B315"/>
      <c r="C315"/>
    </row>
    <row r="316" spans="1:3" ht="15" x14ac:dyDescent="0.25">
      <c r="A316"/>
      <c r="B316"/>
      <c r="C316"/>
    </row>
    <row r="317" spans="1:3" ht="15" x14ac:dyDescent="0.25">
      <c r="A317"/>
      <c r="B317"/>
      <c r="C317"/>
    </row>
    <row r="318" spans="1:3" ht="15" x14ac:dyDescent="0.25">
      <c r="A318"/>
      <c r="B318"/>
      <c r="C318"/>
    </row>
    <row r="319" spans="1:3" ht="15" x14ac:dyDescent="0.25">
      <c r="A319"/>
      <c r="B319"/>
      <c r="C319"/>
    </row>
    <row r="320" spans="1:3" ht="15" x14ac:dyDescent="0.25">
      <c r="A320"/>
      <c r="B320"/>
      <c r="C320"/>
    </row>
    <row r="321" spans="1:3" ht="15" x14ac:dyDescent="0.25">
      <c r="A321"/>
      <c r="B321"/>
      <c r="C321"/>
    </row>
    <row r="322" spans="1:3" ht="15" x14ac:dyDescent="0.25">
      <c r="A322"/>
      <c r="B322"/>
      <c r="C322"/>
    </row>
    <row r="323" spans="1:3" ht="15" x14ac:dyDescent="0.25">
      <c r="A323"/>
      <c r="B323"/>
      <c r="C323"/>
    </row>
    <row r="324" spans="1:3" ht="15" x14ac:dyDescent="0.25">
      <c r="A324"/>
      <c r="B324"/>
      <c r="C324"/>
    </row>
    <row r="325" spans="1:3" ht="15" x14ac:dyDescent="0.25">
      <c r="A325"/>
      <c r="B325"/>
      <c r="C325"/>
    </row>
    <row r="326" spans="1:3" ht="15" x14ac:dyDescent="0.25">
      <c r="A326"/>
      <c r="B326"/>
      <c r="C326"/>
    </row>
    <row r="327" spans="1:3" ht="15" x14ac:dyDescent="0.25">
      <c r="A327"/>
      <c r="B327"/>
      <c r="C327"/>
    </row>
    <row r="328" spans="1:3" ht="15" x14ac:dyDescent="0.25">
      <c r="A328"/>
      <c r="B328"/>
      <c r="C328"/>
    </row>
    <row r="329" spans="1:3" ht="15" x14ac:dyDescent="0.25">
      <c r="A329"/>
      <c r="B329"/>
      <c r="C329"/>
    </row>
    <row r="330" spans="1:3" ht="15" x14ac:dyDescent="0.25">
      <c r="A330"/>
      <c r="B330"/>
      <c r="C330"/>
    </row>
    <row r="331" spans="1:3" ht="15" x14ac:dyDescent="0.25">
      <c r="A331"/>
      <c r="B331"/>
      <c r="C331"/>
    </row>
    <row r="332" spans="1:3" ht="15" x14ac:dyDescent="0.25">
      <c r="A332"/>
      <c r="B332"/>
      <c r="C332"/>
    </row>
    <row r="333" spans="1:3" ht="15" x14ac:dyDescent="0.25">
      <c r="A333"/>
      <c r="B333"/>
      <c r="C333"/>
    </row>
    <row r="334" spans="1:3" ht="15" x14ac:dyDescent="0.25">
      <c r="A334"/>
      <c r="B334"/>
      <c r="C334"/>
    </row>
    <row r="335" spans="1:3" ht="15" x14ac:dyDescent="0.25">
      <c r="A335"/>
      <c r="B335"/>
      <c r="C335"/>
    </row>
    <row r="336" spans="1:3" ht="15" x14ac:dyDescent="0.25">
      <c r="A336"/>
      <c r="B336"/>
      <c r="C336"/>
    </row>
    <row r="337" spans="1:3" ht="15" x14ac:dyDescent="0.25">
      <c r="A337"/>
      <c r="B337"/>
      <c r="C337"/>
    </row>
    <row r="338" spans="1:3" ht="15" x14ac:dyDescent="0.25">
      <c r="A338"/>
      <c r="B338"/>
      <c r="C338"/>
    </row>
    <row r="339" spans="1:3" ht="15" x14ac:dyDescent="0.25">
      <c r="A339"/>
      <c r="B339"/>
      <c r="C339"/>
    </row>
    <row r="340" spans="1:3" ht="15" x14ac:dyDescent="0.25">
      <c r="A340"/>
      <c r="B340"/>
      <c r="C340"/>
    </row>
    <row r="341" spans="1:3" ht="15" x14ac:dyDescent="0.25">
      <c r="A341"/>
      <c r="B341"/>
      <c r="C341"/>
    </row>
    <row r="342" spans="1:3" ht="15" x14ac:dyDescent="0.25">
      <c r="A342"/>
      <c r="B342"/>
      <c r="C342"/>
    </row>
    <row r="343" spans="1:3" ht="15" x14ac:dyDescent="0.25">
      <c r="A343"/>
      <c r="B343"/>
      <c r="C343"/>
    </row>
    <row r="344" spans="1:3" ht="15" x14ac:dyDescent="0.25">
      <c r="A344"/>
      <c r="B344"/>
      <c r="C344"/>
    </row>
    <row r="345" spans="1:3" ht="15" x14ac:dyDescent="0.25">
      <c r="A345"/>
      <c r="B345"/>
      <c r="C345"/>
    </row>
    <row r="346" spans="1:3" ht="15" x14ac:dyDescent="0.25">
      <c r="A346"/>
      <c r="B346"/>
      <c r="C346"/>
    </row>
    <row r="347" spans="1:3" ht="15" x14ac:dyDescent="0.25">
      <c r="A347"/>
      <c r="B347"/>
      <c r="C347"/>
    </row>
    <row r="348" spans="1:3" ht="15" x14ac:dyDescent="0.25">
      <c r="A348"/>
      <c r="B348"/>
      <c r="C348"/>
    </row>
    <row r="349" spans="1:3" ht="15" x14ac:dyDescent="0.25">
      <c r="A349"/>
      <c r="B349"/>
      <c r="C349"/>
    </row>
    <row r="350" spans="1:3" ht="15" x14ac:dyDescent="0.25">
      <c r="A350"/>
      <c r="B350"/>
      <c r="C350"/>
    </row>
    <row r="351" spans="1:3" ht="15" x14ac:dyDescent="0.25">
      <c r="A351"/>
      <c r="B351"/>
      <c r="C351"/>
    </row>
    <row r="352" spans="1:3" ht="15" x14ac:dyDescent="0.25">
      <c r="A352"/>
      <c r="B352"/>
      <c r="C352"/>
    </row>
    <row r="353" spans="1:3" ht="15" x14ac:dyDescent="0.25">
      <c r="A353"/>
      <c r="B353"/>
      <c r="C353"/>
    </row>
    <row r="354" spans="1:3" ht="15" x14ac:dyDescent="0.25">
      <c r="A354"/>
      <c r="B354"/>
      <c r="C354"/>
    </row>
    <row r="355" spans="1:3" ht="15" x14ac:dyDescent="0.25">
      <c r="A355"/>
      <c r="B355"/>
      <c r="C355"/>
    </row>
    <row r="356" spans="1:3" ht="15" x14ac:dyDescent="0.25">
      <c r="A356"/>
      <c r="B356"/>
      <c r="C356"/>
    </row>
    <row r="357" spans="1:3" ht="15" x14ac:dyDescent="0.25">
      <c r="A357"/>
      <c r="B357"/>
      <c r="C357"/>
    </row>
    <row r="358" spans="1:3" ht="15" x14ac:dyDescent="0.25">
      <c r="A358"/>
      <c r="B358"/>
      <c r="C358"/>
    </row>
    <row r="359" spans="1:3" ht="15" x14ac:dyDescent="0.25">
      <c r="A359"/>
      <c r="B359"/>
      <c r="C359"/>
    </row>
    <row r="360" spans="1:3" ht="15" x14ac:dyDescent="0.25">
      <c r="A360"/>
      <c r="B360"/>
      <c r="C360"/>
    </row>
    <row r="361" spans="1:3" ht="15" x14ac:dyDescent="0.25">
      <c r="A361"/>
      <c r="B361"/>
      <c r="C361"/>
    </row>
    <row r="362" spans="1:3" ht="15" x14ac:dyDescent="0.25">
      <c r="A362"/>
      <c r="B362"/>
      <c r="C362"/>
    </row>
    <row r="363" spans="1:3" ht="15" x14ac:dyDescent="0.25">
      <c r="A363"/>
      <c r="B363"/>
      <c r="C363"/>
    </row>
    <row r="364" spans="1:3" ht="15" x14ac:dyDescent="0.25">
      <c r="A364"/>
      <c r="B364"/>
      <c r="C364"/>
    </row>
    <row r="365" spans="1:3" ht="15" x14ac:dyDescent="0.25">
      <c r="A365"/>
      <c r="B365"/>
      <c r="C365"/>
    </row>
    <row r="366" spans="1:3" ht="15" x14ac:dyDescent="0.25">
      <c r="A366"/>
      <c r="B366"/>
      <c r="C366"/>
    </row>
    <row r="367" spans="1:3" ht="15" x14ac:dyDescent="0.25">
      <c r="A367"/>
      <c r="B367"/>
      <c r="C367"/>
    </row>
    <row r="368" spans="1:3" ht="15" x14ac:dyDescent="0.25">
      <c r="A368"/>
      <c r="B368"/>
      <c r="C368"/>
    </row>
    <row r="369" spans="1:3" ht="15" x14ac:dyDescent="0.25">
      <c r="A369"/>
      <c r="B369"/>
      <c r="C369"/>
    </row>
    <row r="370" spans="1:3" ht="15" x14ac:dyDescent="0.25">
      <c r="A370"/>
      <c r="B370"/>
      <c r="C370"/>
    </row>
    <row r="371" spans="1:3" ht="15" x14ac:dyDescent="0.25">
      <c r="A371"/>
      <c r="B371"/>
      <c r="C371"/>
    </row>
    <row r="372" spans="1:3" ht="15" x14ac:dyDescent="0.25">
      <c r="A372"/>
      <c r="B372"/>
      <c r="C372"/>
    </row>
    <row r="373" spans="1:3" ht="15" x14ac:dyDescent="0.25">
      <c r="A373"/>
      <c r="B373"/>
      <c r="C373"/>
    </row>
    <row r="374" spans="1:3" ht="15" x14ac:dyDescent="0.25">
      <c r="A374"/>
      <c r="B374"/>
      <c r="C374"/>
    </row>
    <row r="375" spans="1:3" ht="15" x14ac:dyDescent="0.25">
      <c r="A375"/>
      <c r="B375"/>
      <c r="C375"/>
    </row>
    <row r="376" spans="1:3" ht="15" x14ac:dyDescent="0.25">
      <c r="A376"/>
      <c r="B376"/>
      <c r="C376"/>
    </row>
    <row r="377" spans="1:3" ht="15" x14ac:dyDescent="0.25">
      <c r="A377"/>
      <c r="B377"/>
      <c r="C377"/>
    </row>
    <row r="378" spans="1:3" ht="15" x14ac:dyDescent="0.25">
      <c r="A378"/>
      <c r="B378"/>
      <c r="C378"/>
    </row>
    <row r="379" spans="1:3" ht="15" x14ac:dyDescent="0.25">
      <c r="A379"/>
      <c r="B379"/>
      <c r="C379"/>
    </row>
    <row r="380" spans="1:3" ht="15" x14ac:dyDescent="0.25">
      <c r="A380"/>
      <c r="B380"/>
      <c r="C380"/>
    </row>
    <row r="381" spans="1:3" ht="15" x14ac:dyDescent="0.25">
      <c r="A381"/>
      <c r="B381"/>
      <c r="C381"/>
    </row>
    <row r="382" spans="1:3" ht="15" x14ac:dyDescent="0.25">
      <c r="A382"/>
      <c r="B382"/>
      <c r="C382"/>
    </row>
    <row r="383" spans="1:3" ht="15" x14ac:dyDescent="0.25">
      <c r="A383"/>
      <c r="B383"/>
      <c r="C383"/>
    </row>
    <row r="384" spans="1:3" ht="15" x14ac:dyDescent="0.25">
      <c r="A384"/>
      <c r="B384"/>
      <c r="C384"/>
    </row>
    <row r="385" spans="1:3" ht="15" x14ac:dyDescent="0.25">
      <c r="A385"/>
      <c r="B385"/>
      <c r="C385"/>
    </row>
    <row r="386" spans="1:3" ht="15" x14ac:dyDescent="0.25">
      <c r="A386"/>
      <c r="B386"/>
      <c r="C386"/>
    </row>
    <row r="387" spans="1:3" ht="15" x14ac:dyDescent="0.25">
      <c r="A387"/>
      <c r="B387"/>
      <c r="C387"/>
    </row>
    <row r="388" spans="1:3" ht="15" x14ac:dyDescent="0.25">
      <c r="A388"/>
      <c r="B388"/>
      <c r="C388"/>
    </row>
    <row r="389" spans="1:3" ht="15" x14ac:dyDescent="0.25">
      <c r="A389"/>
      <c r="B389"/>
      <c r="C389"/>
    </row>
    <row r="390" spans="1:3" ht="15" x14ac:dyDescent="0.25">
      <c r="A390"/>
      <c r="B390"/>
      <c r="C390"/>
    </row>
    <row r="391" spans="1:3" ht="15" x14ac:dyDescent="0.25">
      <c r="A391"/>
      <c r="B391"/>
      <c r="C391"/>
    </row>
    <row r="392" spans="1:3" ht="15" x14ac:dyDescent="0.25">
      <c r="A392"/>
      <c r="B392"/>
      <c r="C392"/>
    </row>
    <row r="393" spans="1:3" ht="15" x14ac:dyDescent="0.25">
      <c r="A393"/>
      <c r="B393"/>
      <c r="C393"/>
    </row>
    <row r="394" spans="1:3" ht="15" x14ac:dyDescent="0.25">
      <c r="A394"/>
      <c r="B394"/>
      <c r="C394"/>
    </row>
    <row r="395" spans="1:3" ht="15" x14ac:dyDescent="0.25">
      <c r="A395"/>
      <c r="B395"/>
      <c r="C395"/>
    </row>
    <row r="396" spans="1:3" ht="15" x14ac:dyDescent="0.25">
      <c r="A396"/>
      <c r="B396"/>
      <c r="C396"/>
    </row>
    <row r="397" spans="1:3" ht="15" x14ac:dyDescent="0.25">
      <c r="A397"/>
      <c r="B397"/>
      <c r="C397"/>
    </row>
    <row r="398" spans="1:3" ht="15" x14ac:dyDescent="0.25">
      <c r="A398"/>
      <c r="B398"/>
      <c r="C398"/>
    </row>
    <row r="399" spans="1:3" ht="15" x14ac:dyDescent="0.25">
      <c r="A399"/>
      <c r="B399"/>
      <c r="C399"/>
    </row>
    <row r="400" spans="1:3" ht="15" x14ac:dyDescent="0.25">
      <c r="A400"/>
      <c r="B400"/>
      <c r="C400"/>
    </row>
    <row r="401" spans="1:3" ht="15" x14ac:dyDescent="0.25">
      <c r="A401"/>
      <c r="B401"/>
      <c r="C401"/>
    </row>
    <row r="402" spans="1:3" ht="15" x14ac:dyDescent="0.25">
      <c r="A402"/>
      <c r="B402"/>
      <c r="C402"/>
    </row>
    <row r="403" spans="1:3" ht="15" x14ac:dyDescent="0.25">
      <c r="A403"/>
      <c r="B403"/>
      <c r="C403"/>
    </row>
    <row r="404" spans="1:3" ht="15" x14ac:dyDescent="0.25">
      <c r="A404"/>
      <c r="B404"/>
      <c r="C404"/>
    </row>
    <row r="405" spans="1:3" ht="15" x14ac:dyDescent="0.25">
      <c r="A405"/>
      <c r="B405"/>
      <c r="C405"/>
    </row>
    <row r="406" spans="1:3" ht="15" x14ac:dyDescent="0.25">
      <c r="A406"/>
      <c r="B406"/>
      <c r="C406"/>
    </row>
    <row r="407" spans="1:3" ht="15" x14ac:dyDescent="0.25">
      <c r="A407"/>
      <c r="B407"/>
      <c r="C407"/>
    </row>
    <row r="408" spans="1:3" ht="15" x14ac:dyDescent="0.25">
      <c r="A408"/>
      <c r="B408"/>
      <c r="C408"/>
    </row>
    <row r="409" spans="1:3" ht="15" x14ac:dyDescent="0.25">
      <c r="A409"/>
      <c r="B409"/>
      <c r="C409"/>
    </row>
    <row r="410" spans="1:3" ht="15" x14ac:dyDescent="0.25">
      <c r="A410"/>
      <c r="B410"/>
      <c r="C410"/>
    </row>
    <row r="411" spans="1:3" ht="15" x14ac:dyDescent="0.25">
      <c r="A411"/>
      <c r="B411"/>
      <c r="C411"/>
    </row>
    <row r="412" spans="1:3" ht="15" x14ac:dyDescent="0.25">
      <c r="A412"/>
      <c r="B412"/>
      <c r="C412"/>
    </row>
    <row r="413" spans="1:3" ht="15" x14ac:dyDescent="0.25">
      <c r="A413"/>
      <c r="B413"/>
      <c r="C413"/>
    </row>
    <row r="414" spans="1:3" ht="15" x14ac:dyDescent="0.25">
      <c r="A414"/>
      <c r="B414"/>
      <c r="C414"/>
    </row>
    <row r="415" spans="1:3" ht="15" x14ac:dyDescent="0.25">
      <c r="A415"/>
      <c r="B415"/>
      <c r="C415"/>
    </row>
    <row r="416" spans="1:3" ht="15" x14ac:dyDescent="0.25">
      <c r="A416"/>
      <c r="B416"/>
      <c r="C416"/>
    </row>
    <row r="417" spans="1:3" ht="15" x14ac:dyDescent="0.25">
      <c r="A417"/>
      <c r="B417"/>
      <c r="C417"/>
    </row>
    <row r="418" spans="1:3" ht="15" x14ac:dyDescent="0.25">
      <c r="A418"/>
      <c r="B418"/>
      <c r="C418"/>
    </row>
    <row r="419" spans="1:3" ht="15" x14ac:dyDescent="0.25">
      <c r="A419"/>
      <c r="B419"/>
      <c r="C419"/>
    </row>
    <row r="420" spans="1:3" ht="15" x14ac:dyDescent="0.25">
      <c r="A420"/>
      <c r="B420"/>
      <c r="C420"/>
    </row>
    <row r="421" spans="1:3" ht="15" x14ac:dyDescent="0.25">
      <c r="A421"/>
      <c r="B421"/>
      <c r="C421"/>
    </row>
    <row r="422" spans="1:3" ht="15" x14ac:dyDescent="0.25">
      <c r="A422"/>
      <c r="B422"/>
      <c r="C422"/>
    </row>
    <row r="423" spans="1:3" ht="15" x14ac:dyDescent="0.25">
      <c r="A423"/>
      <c r="B423"/>
      <c r="C423"/>
    </row>
    <row r="424" spans="1:3" ht="15" x14ac:dyDescent="0.25">
      <c r="A424"/>
      <c r="B424"/>
      <c r="C424"/>
    </row>
    <row r="425" spans="1:3" ht="15" x14ac:dyDescent="0.25">
      <c r="A425"/>
      <c r="B425"/>
      <c r="C425"/>
    </row>
    <row r="426" spans="1:3" ht="15" x14ac:dyDescent="0.25">
      <c r="A426"/>
      <c r="B426"/>
      <c r="C426"/>
    </row>
    <row r="427" spans="1:3" ht="15" x14ac:dyDescent="0.25">
      <c r="A427"/>
      <c r="B427"/>
      <c r="C427"/>
    </row>
    <row r="428" spans="1:3" ht="15" x14ac:dyDescent="0.25">
      <c r="A428"/>
      <c r="B428"/>
      <c r="C428"/>
    </row>
    <row r="429" spans="1:3" ht="15" x14ac:dyDescent="0.25">
      <c r="A429"/>
      <c r="B429"/>
      <c r="C429"/>
    </row>
    <row r="430" spans="1:3" ht="15" x14ac:dyDescent="0.25">
      <c r="A430"/>
      <c r="B430"/>
      <c r="C430"/>
    </row>
    <row r="431" spans="1:3" ht="15" x14ac:dyDescent="0.25">
      <c r="A431"/>
      <c r="B431"/>
      <c r="C431"/>
    </row>
    <row r="432" spans="1:3" ht="15" x14ac:dyDescent="0.25">
      <c r="A432"/>
      <c r="B432"/>
      <c r="C432"/>
    </row>
    <row r="433" spans="1:3" ht="15" x14ac:dyDescent="0.25">
      <c r="A433"/>
      <c r="B433"/>
      <c r="C433"/>
    </row>
    <row r="434" spans="1:3" ht="15" x14ac:dyDescent="0.25">
      <c r="A434"/>
      <c r="B434"/>
      <c r="C434"/>
    </row>
    <row r="435" spans="1:3" ht="15" x14ac:dyDescent="0.25">
      <c r="A435"/>
      <c r="B435"/>
      <c r="C435"/>
    </row>
    <row r="436" spans="1:3" ht="15" x14ac:dyDescent="0.25">
      <c r="A436"/>
      <c r="B436"/>
      <c r="C436"/>
    </row>
    <row r="437" spans="1:3" ht="15" x14ac:dyDescent="0.25">
      <c r="A437"/>
      <c r="B437"/>
      <c r="C437"/>
    </row>
    <row r="438" spans="1:3" ht="15" x14ac:dyDescent="0.25">
      <c r="A438"/>
      <c r="B438"/>
      <c r="C438"/>
    </row>
    <row r="439" spans="1:3" ht="15" x14ac:dyDescent="0.25">
      <c r="A439"/>
      <c r="B439"/>
      <c r="C439"/>
    </row>
    <row r="440" spans="1:3" ht="15" x14ac:dyDescent="0.25">
      <c r="A440"/>
      <c r="B440"/>
      <c r="C440"/>
    </row>
    <row r="441" spans="1:3" ht="15" x14ac:dyDescent="0.25">
      <c r="A441"/>
      <c r="B441"/>
      <c r="C441"/>
    </row>
    <row r="442" spans="1:3" ht="15" x14ac:dyDescent="0.25">
      <c r="A442"/>
      <c r="B442"/>
      <c r="C442"/>
    </row>
    <row r="443" spans="1:3" ht="15" x14ac:dyDescent="0.25">
      <c r="A443"/>
      <c r="B443"/>
      <c r="C443"/>
    </row>
    <row r="444" spans="1:3" ht="15" x14ac:dyDescent="0.25">
      <c r="A444"/>
      <c r="B444"/>
      <c r="C444"/>
    </row>
    <row r="445" spans="1:3" ht="15" x14ac:dyDescent="0.25">
      <c r="A445"/>
      <c r="B445"/>
      <c r="C445"/>
    </row>
    <row r="446" spans="1:3" ht="15" x14ac:dyDescent="0.25">
      <c r="A446"/>
      <c r="B446"/>
      <c r="C446"/>
    </row>
    <row r="447" spans="1:3" ht="15" x14ac:dyDescent="0.25">
      <c r="A447"/>
      <c r="B447"/>
      <c r="C447"/>
    </row>
    <row r="448" spans="1:3" ht="15" x14ac:dyDescent="0.25">
      <c r="A448"/>
      <c r="B448"/>
      <c r="C448"/>
    </row>
    <row r="449" spans="1:3" ht="15" x14ac:dyDescent="0.25">
      <c r="A449"/>
      <c r="B449"/>
      <c r="C449"/>
    </row>
    <row r="450" spans="1:3" ht="15" x14ac:dyDescent="0.25">
      <c r="A450"/>
      <c r="B450"/>
      <c r="C450"/>
    </row>
    <row r="451" spans="1:3" ht="15" x14ac:dyDescent="0.25">
      <c r="A451"/>
      <c r="B451"/>
      <c r="C451"/>
    </row>
    <row r="452" spans="1:3" ht="15" x14ac:dyDescent="0.25">
      <c r="A452"/>
      <c r="B452"/>
      <c r="C452"/>
    </row>
    <row r="453" spans="1:3" ht="15" x14ac:dyDescent="0.25">
      <c r="A453"/>
      <c r="B453"/>
      <c r="C453"/>
    </row>
    <row r="454" spans="1:3" ht="15" x14ac:dyDescent="0.25">
      <c r="A454"/>
      <c r="B454"/>
      <c r="C454"/>
    </row>
    <row r="455" spans="1:3" ht="15" x14ac:dyDescent="0.25">
      <c r="A455"/>
      <c r="B455"/>
      <c r="C455"/>
    </row>
    <row r="456" spans="1:3" ht="15" x14ac:dyDescent="0.25">
      <c r="A456"/>
      <c r="B456"/>
      <c r="C456"/>
    </row>
    <row r="457" spans="1:3" ht="15" x14ac:dyDescent="0.25">
      <c r="A457"/>
      <c r="B457"/>
      <c r="C457"/>
    </row>
    <row r="458" spans="1:3" ht="15" x14ac:dyDescent="0.25">
      <c r="A458"/>
      <c r="B458"/>
      <c r="C458"/>
    </row>
    <row r="459" spans="1:3" ht="15" x14ac:dyDescent="0.25">
      <c r="A459"/>
      <c r="B459"/>
      <c r="C459"/>
    </row>
    <row r="460" spans="1:3" ht="15" x14ac:dyDescent="0.25">
      <c r="A460"/>
      <c r="B460"/>
      <c r="C460"/>
    </row>
    <row r="461" spans="1:3" ht="15" x14ac:dyDescent="0.25">
      <c r="A461"/>
      <c r="B461"/>
      <c r="C461"/>
    </row>
    <row r="462" spans="1:3" ht="15" x14ac:dyDescent="0.25">
      <c r="A462"/>
      <c r="B462"/>
      <c r="C462"/>
    </row>
    <row r="463" spans="1:3" ht="15" x14ac:dyDescent="0.25">
      <c r="A463"/>
      <c r="B463"/>
      <c r="C463"/>
    </row>
    <row r="464" spans="1:3" ht="15" x14ac:dyDescent="0.25">
      <c r="A464"/>
      <c r="B464"/>
      <c r="C464"/>
    </row>
    <row r="465" spans="1:3" ht="15" x14ac:dyDescent="0.25">
      <c r="A465"/>
      <c r="B465"/>
      <c r="C465"/>
    </row>
    <row r="466" spans="1:3" ht="15" x14ac:dyDescent="0.25">
      <c r="A466"/>
      <c r="B466"/>
      <c r="C466"/>
    </row>
    <row r="467" spans="1:3" ht="15" x14ac:dyDescent="0.25">
      <c r="A467"/>
      <c r="B467"/>
      <c r="C467"/>
    </row>
    <row r="468" spans="1:3" ht="15" x14ac:dyDescent="0.25">
      <c r="A468"/>
      <c r="B468"/>
      <c r="C468"/>
    </row>
    <row r="469" spans="1:3" ht="15" x14ac:dyDescent="0.25">
      <c r="A469"/>
      <c r="B469"/>
      <c r="C469"/>
    </row>
    <row r="470" spans="1:3" ht="15" x14ac:dyDescent="0.25">
      <c r="A470"/>
      <c r="B470"/>
      <c r="C470"/>
    </row>
    <row r="471" spans="1:3" ht="15" x14ac:dyDescent="0.25">
      <c r="A471"/>
      <c r="B471"/>
      <c r="C471"/>
    </row>
    <row r="472" spans="1:3" ht="15" x14ac:dyDescent="0.25">
      <c r="A472"/>
      <c r="B472"/>
      <c r="C472"/>
    </row>
    <row r="473" spans="1:3" ht="15" x14ac:dyDescent="0.25">
      <c r="A473"/>
      <c r="B473"/>
      <c r="C473"/>
    </row>
    <row r="474" spans="1:3" ht="15" x14ac:dyDescent="0.25">
      <c r="A474"/>
      <c r="B474"/>
      <c r="C474"/>
    </row>
    <row r="475" spans="1:3" ht="15" x14ac:dyDescent="0.25">
      <c r="A475"/>
      <c r="B475"/>
      <c r="C475"/>
    </row>
    <row r="476" spans="1:3" ht="15" x14ac:dyDescent="0.25">
      <c r="A476"/>
      <c r="B476"/>
      <c r="C476"/>
    </row>
    <row r="477" spans="1:3" ht="15" x14ac:dyDescent="0.25">
      <c r="A477"/>
      <c r="B477"/>
      <c r="C477"/>
    </row>
    <row r="478" spans="1:3" ht="15" x14ac:dyDescent="0.25">
      <c r="A478"/>
      <c r="B478"/>
      <c r="C478"/>
    </row>
    <row r="479" spans="1:3" ht="15" x14ac:dyDescent="0.25">
      <c r="A479"/>
      <c r="B479"/>
      <c r="C479"/>
    </row>
    <row r="480" spans="1:3" ht="15" x14ac:dyDescent="0.25">
      <c r="A480"/>
      <c r="B480"/>
      <c r="C480"/>
    </row>
    <row r="481" spans="1:3" ht="15" x14ac:dyDescent="0.25">
      <c r="A481"/>
      <c r="B481"/>
      <c r="C481"/>
    </row>
    <row r="482" spans="1:3" ht="15" x14ac:dyDescent="0.25">
      <c r="A482"/>
      <c r="B482"/>
      <c r="C482"/>
    </row>
    <row r="483" spans="1:3" ht="15" x14ac:dyDescent="0.25">
      <c r="A483"/>
      <c r="B483"/>
      <c r="C483"/>
    </row>
    <row r="484" spans="1:3" ht="15" x14ac:dyDescent="0.25">
      <c r="A484"/>
      <c r="B484"/>
      <c r="C484"/>
    </row>
    <row r="485" spans="1:3" ht="15" x14ac:dyDescent="0.25">
      <c r="A485"/>
      <c r="B485"/>
      <c r="C485"/>
    </row>
    <row r="486" spans="1:3" ht="15" x14ac:dyDescent="0.25">
      <c r="A486"/>
      <c r="B486"/>
      <c r="C486"/>
    </row>
    <row r="487" spans="1:3" ht="15" x14ac:dyDescent="0.25">
      <c r="A487"/>
      <c r="B487"/>
      <c r="C487"/>
    </row>
    <row r="488" spans="1:3" ht="15" x14ac:dyDescent="0.25">
      <c r="A488"/>
      <c r="B488"/>
      <c r="C488"/>
    </row>
    <row r="489" spans="1:3" ht="15" x14ac:dyDescent="0.25">
      <c r="A489"/>
      <c r="B489"/>
      <c r="C489"/>
    </row>
    <row r="490" spans="1:3" ht="15" x14ac:dyDescent="0.25">
      <c r="A490"/>
      <c r="B490"/>
      <c r="C490"/>
    </row>
    <row r="491" spans="1:3" ht="15" x14ac:dyDescent="0.25">
      <c r="A491"/>
      <c r="B491"/>
      <c r="C491"/>
    </row>
    <row r="492" spans="1:3" ht="15" x14ac:dyDescent="0.25">
      <c r="A492"/>
      <c r="B492"/>
      <c r="C492"/>
    </row>
    <row r="493" spans="1:3" ht="15" x14ac:dyDescent="0.25">
      <c r="A493"/>
      <c r="B493"/>
      <c r="C493"/>
    </row>
    <row r="494" spans="1:3" ht="15" x14ac:dyDescent="0.25">
      <c r="A494"/>
      <c r="B494"/>
      <c r="C494"/>
    </row>
    <row r="495" spans="1:3" ht="15" x14ac:dyDescent="0.25">
      <c r="A495"/>
      <c r="B495"/>
      <c r="C495"/>
    </row>
    <row r="496" spans="1:3" ht="15" x14ac:dyDescent="0.25">
      <c r="A496"/>
      <c r="B496"/>
      <c r="C496"/>
    </row>
    <row r="497" spans="1:3" ht="15" x14ac:dyDescent="0.25">
      <c r="A497"/>
      <c r="B497"/>
      <c r="C497"/>
    </row>
    <row r="498" spans="1:3" ht="15" x14ac:dyDescent="0.25">
      <c r="A498"/>
      <c r="B498"/>
      <c r="C498"/>
    </row>
    <row r="499" spans="1:3" ht="15" x14ac:dyDescent="0.25">
      <c r="A499"/>
      <c r="B499"/>
      <c r="C499"/>
    </row>
    <row r="500" spans="1:3" ht="15" x14ac:dyDescent="0.25">
      <c r="A500"/>
      <c r="B500"/>
      <c r="C500"/>
    </row>
    <row r="501" spans="1:3" ht="15" x14ac:dyDescent="0.25">
      <c r="A501"/>
      <c r="B501"/>
      <c r="C501"/>
    </row>
    <row r="502" spans="1:3" ht="15" x14ac:dyDescent="0.25">
      <c r="A502"/>
      <c r="B502"/>
      <c r="C502"/>
    </row>
    <row r="503" spans="1:3" ht="15" x14ac:dyDescent="0.25">
      <c r="A503"/>
      <c r="B503"/>
      <c r="C503"/>
    </row>
    <row r="504" spans="1:3" ht="15" x14ac:dyDescent="0.25">
      <c r="A504"/>
      <c r="B504"/>
      <c r="C504"/>
    </row>
    <row r="505" spans="1:3" ht="15" x14ac:dyDescent="0.25">
      <c r="A505"/>
      <c r="B505"/>
      <c r="C505"/>
    </row>
    <row r="506" spans="1:3" ht="15" x14ac:dyDescent="0.25">
      <c r="A506"/>
      <c r="B506"/>
      <c r="C506"/>
    </row>
    <row r="507" spans="1:3" ht="15" x14ac:dyDescent="0.25">
      <c r="A507"/>
      <c r="B507"/>
      <c r="C507"/>
    </row>
    <row r="508" spans="1:3" ht="15" x14ac:dyDescent="0.25">
      <c r="A508"/>
      <c r="B508"/>
      <c r="C508"/>
    </row>
    <row r="509" spans="1:3" ht="15" x14ac:dyDescent="0.25">
      <c r="A509"/>
      <c r="B509"/>
      <c r="C509"/>
    </row>
    <row r="510" spans="1:3" ht="15" x14ac:dyDescent="0.25">
      <c r="A510"/>
      <c r="B510"/>
      <c r="C510"/>
    </row>
    <row r="511" spans="1:3" ht="15" x14ac:dyDescent="0.25">
      <c r="A511"/>
      <c r="B511"/>
      <c r="C511"/>
    </row>
    <row r="512" spans="1:3" ht="15" x14ac:dyDescent="0.25">
      <c r="A512"/>
      <c r="B512"/>
      <c r="C512"/>
    </row>
    <row r="513" spans="1:3" ht="15" x14ac:dyDescent="0.25">
      <c r="A513"/>
      <c r="B513"/>
      <c r="C513"/>
    </row>
    <row r="514" spans="1:3" ht="15" x14ac:dyDescent="0.25">
      <c r="A514"/>
      <c r="B514"/>
      <c r="C514"/>
    </row>
    <row r="515" spans="1:3" ht="15" x14ac:dyDescent="0.25">
      <c r="A515"/>
      <c r="B515"/>
      <c r="C515"/>
    </row>
    <row r="516" spans="1:3" ht="15" x14ac:dyDescent="0.25">
      <c r="A516"/>
      <c r="B516"/>
      <c r="C516"/>
    </row>
    <row r="517" spans="1:3" ht="15" x14ac:dyDescent="0.25">
      <c r="A517"/>
      <c r="B517"/>
      <c r="C517"/>
    </row>
    <row r="518" spans="1:3" ht="15" x14ac:dyDescent="0.25">
      <c r="A518"/>
      <c r="B518"/>
      <c r="C518"/>
    </row>
    <row r="519" spans="1:3" ht="15" x14ac:dyDescent="0.25">
      <c r="A519"/>
      <c r="B519"/>
      <c r="C519"/>
    </row>
    <row r="520" spans="1:3" ht="15" x14ac:dyDescent="0.25">
      <c r="A520"/>
      <c r="B520"/>
      <c r="C520"/>
    </row>
    <row r="521" spans="1:3" ht="15" x14ac:dyDescent="0.25">
      <c r="A521"/>
      <c r="B521"/>
      <c r="C521"/>
    </row>
    <row r="522" spans="1:3" ht="15" x14ac:dyDescent="0.25">
      <c r="A522"/>
      <c r="B522"/>
      <c r="C522"/>
    </row>
    <row r="523" spans="1:3" ht="15" x14ac:dyDescent="0.25">
      <c r="A523"/>
      <c r="B523"/>
      <c r="C523"/>
    </row>
    <row r="524" spans="1:3" ht="15" x14ac:dyDescent="0.25">
      <c r="A524"/>
      <c r="B524"/>
      <c r="C524"/>
    </row>
    <row r="525" spans="1:3" ht="15" x14ac:dyDescent="0.25">
      <c r="A525"/>
      <c r="B525"/>
      <c r="C525"/>
    </row>
    <row r="526" spans="1:3" ht="15" x14ac:dyDescent="0.25">
      <c r="A526"/>
      <c r="B526"/>
      <c r="C526"/>
    </row>
    <row r="527" spans="1:3" ht="15" x14ac:dyDescent="0.25">
      <c r="A527"/>
      <c r="B527"/>
      <c r="C527"/>
    </row>
    <row r="528" spans="1:3" ht="15" x14ac:dyDescent="0.25">
      <c r="A528"/>
      <c r="B528"/>
      <c r="C528"/>
    </row>
    <row r="529" spans="1:3" ht="15" x14ac:dyDescent="0.25">
      <c r="A529"/>
      <c r="B529"/>
      <c r="C529"/>
    </row>
    <row r="530" spans="1:3" ht="15" x14ac:dyDescent="0.25">
      <c r="A530"/>
      <c r="B530"/>
      <c r="C530"/>
    </row>
    <row r="531" spans="1:3" ht="15" x14ac:dyDescent="0.25">
      <c r="A531"/>
      <c r="B531"/>
      <c r="C531"/>
    </row>
    <row r="532" spans="1:3" ht="15" x14ac:dyDescent="0.25">
      <c r="A532"/>
      <c r="B532"/>
      <c r="C532"/>
    </row>
    <row r="533" spans="1:3" ht="15" x14ac:dyDescent="0.25">
      <c r="A533"/>
      <c r="B533"/>
      <c r="C533"/>
    </row>
    <row r="534" spans="1:3" ht="15" x14ac:dyDescent="0.25">
      <c r="A534"/>
      <c r="B534"/>
      <c r="C534"/>
    </row>
    <row r="535" spans="1:3" ht="15" x14ac:dyDescent="0.25">
      <c r="A535"/>
      <c r="B535"/>
      <c r="C535"/>
    </row>
    <row r="536" spans="1:3" ht="15" x14ac:dyDescent="0.25">
      <c r="A536"/>
      <c r="B536"/>
      <c r="C536"/>
    </row>
    <row r="537" spans="1:3" ht="15" x14ac:dyDescent="0.25">
      <c r="A537"/>
      <c r="B537"/>
      <c r="C537"/>
    </row>
    <row r="538" spans="1:3" ht="15" x14ac:dyDescent="0.25">
      <c r="A538"/>
      <c r="B538"/>
      <c r="C538"/>
    </row>
    <row r="539" spans="1:3" ht="15" x14ac:dyDescent="0.25">
      <c r="A539"/>
      <c r="B539"/>
      <c r="C539"/>
    </row>
    <row r="540" spans="1:3" ht="15" x14ac:dyDescent="0.25">
      <c r="A540"/>
      <c r="B540"/>
      <c r="C540"/>
    </row>
    <row r="541" spans="1:3" ht="15" x14ac:dyDescent="0.25">
      <c r="A541"/>
      <c r="B541"/>
      <c r="C541"/>
    </row>
    <row r="542" spans="1:3" ht="15" x14ac:dyDescent="0.25">
      <c r="A542"/>
      <c r="B542"/>
      <c r="C542"/>
    </row>
    <row r="543" spans="1:3" ht="15" x14ac:dyDescent="0.25">
      <c r="A543"/>
      <c r="B543"/>
      <c r="C543"/>
    </row>
    <row r="544" spans="1:3" ht="15" x14ac:dyDescent="0.25">
      <c r="A544"/>
      <c r="B544"/>
      <c r="C544"/>
    </row>
    <row r="545" spans="1:3" ht="15" x14ac:dyDescent="0.25">
      <c r="A545"/>
      <c r="B545"/>
      <c r="C545"/>
    </row>
    <row r="546" spans="1:3" ht="15" x14ac:dyDescent="0.25">
      <c r="A546"/>
      <c r="B546"/>
      <c r="C546"/>
    </row>
    <row r="547" spans="1:3" ht="15" x14ac:dyDescent="0.25">
      <c r="A547"/>
      <c r="B547"/>
      <c r="C547"/>
    </row>
    <row r="548" spans="1:3" ht="15" x14ac:dyDescent="0.25">
      <c r="A548"/>
      <c r="B548"/>
      <c r="C548"/>
    </row>
    <row r="549" spans="1:3" ht="15" x14ac:dyDescent="0.25">
      <c r="A549"/>
      <c r="B549"/>
      <c r="C549"/>
    </row>
    <row r="550" spans="1:3" ht="15" x14ac:dyDescent="0.25">
      <c r="A550"/>
      <c r="B550"/>
      <c r="C550"/>
    </row>
    <row r="551" spans="1:3" ht="15" x14ac:dyDescent="0.25">
      <c r="A551"/>
      <c r="B551"/>
      <c r="C551"/>
    </row>
    <row r="552" spans="1:3" ht="15" x14ac:dyDescent="0.25">
      <c r="A552"/>
      <c r="B552"/>
      <c r="C552"/>
    </row>
    <row r="553" spans="1:3" ht="15" x14ac:dyDescent="0.25">
      <c r="A553"/>
      <c r="B553"/>
      <c r="C553"/>
    </row>
    <row r="554" spans="1:3" ht="15" x14ac:dyDescent="0.25">
      <c r="A554"/>
      <c r="B554"/>
      <c r="C554"/>
    </row>
    <row r="555" spans="1:3" ht="15" x14ac:dyDescent="0.25">
      <c r="A555"/>
      <c r="B555"/>
      <c r="C555"/>
    </row>
    <row r="556" spans="1:3" ht="15" x14ac:dyDescent="0.25">
      <c r="A556"/>
      <c r="B556"/>
      <c r="C556"/>
    </row>
    <row r="557" spans="1:3" ht="15" x14ac:dyDescent="0.25">
      <c r="A557"/>
      <c r="B557"/>
      <c r="C557"/>
    </row>
    <row r="558" spans="1:3" ht="15" x14ac:dyDescent="0.25">
      <c r="A558"/>
      <c r="B558"/>
      <c r="C558"/>
    </row>
    <row r="559" spans="1:3" ht="15" x14ac:dyDescent="0.25">
      <c r="A559"/>
      <c r="B559"/>
      <c r="C559"/>
    </row>
    <row r="560" spans="1:3" ht="15" x14ac:dyDescent="0.25">
      <c r="A560"/>
      <c r="B560"/>
      <c r="C560"/>
    </row>
    <row r="561" spans="1:3" ht="15" x14ac:dyDescent="0.25">
      <c r="A561"/>
      <c r="B561"/>
      <c r="C561"/>
    </row>
    <row r="562" spans="1:3" ht="15" x14ac:dyDescent="0.25">
      <c r="A562"/>
      <c r="B562"/>
      <c r="C562"/>
    </row>
    <row r="563" spans="1:3" ht="15" x14ac:dyDescent="0.25">
      <c r="A563"/>
      <c r="B563"/>
      <c r="C563"/>
    </row>
    <row r="564" spans="1:3" ht="15" x14ac:dyDescent="0.25">
      <c r="A564"/>
      <c r="B564"/>
      <c r="C564"/>
    </row>
    <row r="565" spans="1:3" ht="15" x14ac:dyDescent="0.25">
      <c r="A565"/>
      <c r="B565"/>
      <c r="C565"/>
    </row>
    <row r="566" spans="1:3" ht="15" x14ac:dyDescent="0.25">
      <c r="A566"/>
      <c r="B566"/>
      <c r="C566"/>
    </row>
    <row r="567" spans="1:3" ht="15" x14ac:dyDescent="0.25">
      <c r="A567"/>
      <c r="B567"/>
      <c r="C567"/>
    </row>
    <row r="568" spans="1:3" ht="15" x14ac:dyDescent="0.25">
      <c r="A568"/>
      <c r="B568"/>
      <c r="C568"/>
    </row>
    <row r="569" spans="1:3" ht="15" x14ac:dyDescent="0.25">
      <c r="A569"/>
      <c r="B569"/>
      <c r="C569"/>
    </row>
    <row r="570" spans="1:3" ht="15" x14ac:dyDescent="0.25">
      <c r="A570"/>
      <c r="B570"/>
      <c r="C570"/>
    </row>
    <row r="571" spans="1:3" ht="15" x14ac:dyDescent="0.25">
      <c r="A571"/>
      <c r="B571"/>
      <c r="C571"/>
    </row>
    <row r="572" spans="1:3" ht="15" x14ac:dyDescent="0.25">
      <c r="A572"/>
      <c r="B572"/>
      <c r="C572"/>
    </row>
    <row r="573" spans="1:3" ht="15" x14ac:dyDescent="0.25">
      <c r="A573"/>
      <c r="B573"/>
      <c r="C573"/>
    </row>
    <row r="574" spans="1:3" ht="15" x14ac:dyDescent="0.25">
      <c r="A574"/>
      <c r="B574"/>
      <c r="C574"/>
    </row>
    <row r="575" spans="1:3" ht="15" x14ac:dyDescent="0.25">
      <c r="A575"/>
      <c r="B575"/>
      <c r="C575"/>
    </row>
    <row r="576" spans="1:3" ht="15" x14ac:dyDescent="0.25">
      <c r="A576"/>
      <c r="B576"/>
      <c r="C576"/>
    </row>
    <row r="577" spans="1:3" ht="15" x14ac:dyDescent="0.25">
      <c r="A577"/>
      <c r="B577"/>
      <c r="C577"/>
    </row>
    <row r="578" spans="1:3" ht="15" x14ac:dyDescent="0.25">
      <c r="A578"/>
      <c r="B578"/>
      <c r="C578"/>
    </row>
    <row r="579" spans="1:3" ht="15" x14ac:dyDescent="0.25">
      <c r="A579"/>
      <c r="B579"/>
      <c r="C579"/>
    </row>
    <row r="580" spans="1:3" ht="15" x14ac:dyDescent="0.25">
      <c r="A580"/>
      <c r="B580"/>
      <c r="C580"/>
    </row>
    <row r="581" spans="1:3" ht="15" x14ac:dyDescent="0.25">
      <c r="A581"/>
      <c r="B581"/>
      <c r="C581"/>
    </row>
    <row r="582" spans="1:3" ht="15" x14ac:dyDescent="0.25">
      <c r="A582"/>
      <c r="B582"/>
      <c r="C582"/>
    </row>
    <row r="583" spans="1:3" ht="15" x14ac:dyDescent="0.25">
      <c r="A583"/>
      <c r="B583"/>
      <c r="C583"/>
    </row>
    <row r="584" spans="1:3" ht="15" x14ac:dyDescent="0.25">
      <c r="A584"/>
      <c r="B584"/>
      <c r="C584"/>
    </row>
    <row r="585" spans="1:3" ht="15" x14ac:dyDescent="0.25">
      <c r="A585"/>
      <c r="B585"/>
      <c r="C585"/>
    </row>
    <row r="586" spans="1:3" ht="15" x14ac:dyDescent="0.25">
      <c r="A586"/>
      <c r="B586"/>
      <c r="C586"/>
    </row>
    <row r="587" spans="1:3" ht="15" x14ac:dyDescent="0.25">
      <c r="A587"/>
      <c r="B587"/>
      <c r="C587"/>
    </row>
    <row r="588" spans="1:3" ht="15" x14ac:dyDescent="0.25">
      <c r="A588"/>
      <c r="B588"/>
      <c r="C588"/>
    </row>
    <row r="589" spans="1:3" ht="15" x14ac:dyDescent="0.25">
      <c r="A589"/>
      <c r="B589"/>
      <c r="C589"/>
    </row>
    <row r="590" spans="1:3" ht="15" x14ac:dyDescent="0.25">
      <c r="A590"/>
      <c r="B590"/>
      <c r="C590"/>
    </row>
    <row r="591" spans="1:3" ht="15" x14ac:dyDescent="0.25">
      <c r="A591"/>
      <c r="B591"/>
      <c r="C591"/>
    </row>
    <row r="592" spans="1:3" ht="15" x14ac:dyDescent="0.25">
      <c r="A592"/>
      <c r="B592"/>
      <c r="C592"/>
    </row>
    <row r="593" spans="1:3" ht="15" x14ac:dyDescent="0.25">
      <c r="A593"/>
      <c r="B593"/>
      <c r="C593"/>
    </row>
    <row r="594" spans="1:3" ht="15" x14ac:dyDescent="0.25">
      <c r="A594"/>
      <c r="B594"/>
      <c r="C594"/>
    </row>
    <row r="595" spans="1:3" ht="15" x14ac:dyDescent="0.25">
      <c r="A595"/>
      <c r="B595"/>
      <c r="C595"/>
    </row>
    <row r="596" spans="1:3" ht="15" x14ac:dyDescent="0.25">
      <c r="A596"/>
      <c r="B596"/>
      <c r="C596"/>
    </row>
    <row r="597" spans="1:3" ht="15" x14ac:dyDescent="0.25">
      <c r="A597"/>
      <c r="B597"/>
      <c r="C597"/>
    </row>
    <row r="598" spans="1:3" ht="15" x14ac:dyDescent="0.25">
      <c r="A598"/>
      <c r="B598"/>
      <c r="C598"/>
    </row>
    <row r="599" spans="1:3" ht="15" x14ac:dyDescent="0.25">
      <c r="A599"/>
      <c r="B599"/>
      <c r="C599"/>
    </row>
    <row r="600" spans="1:3" ht="15" x14ac:dyDescent="0.25">
      <c r="A600"/>
      <c r="B600"/>
      <c r="C600"/>
    </row>
    <row r="601" spans="1:3" ht="15" x14ac:dyDescent="0.25">
      <c r="A601"/>
      <c r="B601"/>
      <c r="C601"/>
    </row>
    <row r="602" spans="1:3" ht="15" x14ac:dyDescent="0.25">
      <c r="A602"/>
      <c r="B602"/>
      <c r="C602"/>
    </row>
    <row r="603" spans="1:3" ht="15" x14ac:dyDescent="0.25">
      <c r="A603"/>
      <c r="B603"/>
      <c r="C603"/>
    </row>
    <row r="604" spans="1:3" ht="15" x14ac:dyDescent="0.25">
      <c r="A604"/>
      <c r="B604"/>
      <c r="C604"/>
    </row>
    <row r="605" spans="1:3" ht="15" x14ac:dyDescent="0.25">
      <c r="A605"/>
      <c r="B605"/>
      <c r="C605"/>
    </row>
    <row r="606" spans="1:3" ht="15" x14ac:dyDescent="0.25">
      <c r="A606"/>
      <c r="B606"/>
      <c r="C606"/>
    </row>
    <row r="607" spans="1:3" ht="15" x14ac:dyDescent="0.25">
      <c r="A607"/>
      <c r="B607"/>
      <c r="C607"/>
    </row>
    <row r="608" spans="1:3" ht="15" x14ac:dyDescent="0.25">
      <c r="A608"/>
      <c r="B608"/>
      <c r="C608"/>
    </row>
    <row r="609" spans="1:3" ht="15" x14ac:dyDescent="0.25">
      <c r="A609"/>
      <c r="B609"/>
      <c r="C609"/>
    </row>
    <row r="610" spans="1:3" ht="15" x14ac:dyDescent="0.25">
      <c r="A610"/>
      <c r="B610"/>
      <c r="C610"/>
    </row>
    <row r="611" spans="1:3" ht="15" x14ac:dyDescent="0.25">
      <c r="A611"/>
      <c r="B611"/>
      <c r="C611"/>
    </row>
    <row r="612" spans="1:3" ht="15" x14ac:dyDescent="0.25">
      <c r="A612"/>
      <c r="B612"/>
      <c r="C612"/>
    </row>
    <row r="613" spans="1:3" ht="15" x14ac:dyDescent="0.25">
      <c r="A613"/>
      <c r="B613"/>
      <c r="C613"/>
    </row>
    <row r="614" spans="1:3" ht="15" x14ac:dyDescent="0.25">
      <c r="A614"/>
      <c r="B614"/>
      <c r="C614"/>
    </row>
    <row r="615" spans="1:3" ht="15" x14ac:dyDescent="0.25">
      <c r="A615"/>
      <c r="B615"/>
      <c r="C615"/>
    </row>
    <row r="616" spans="1:3" ht="15" x14ac:dyDescent="0.25">
      <c r="A616"/>
      <c r="B616"/>
      <c r="C616"/>
    </row>
    <row r="617" spans="1:3" ht="15" x14ac:dyDescent="0.25">
      <c r="A617"/>
      <c r="B617"/>
      <c r="C617"/>
    </row>
    <row r="618" spans="1:3" ht="15" x14ac:dyDescent="0.25">
      <c r="A618"/>
      <c r="B618"/>
      <c r="C618"/>
    </row>
    <row r="619" spans="1:3" ht="15" x14ac:dyDescent="0.25">
      <c r="A619"/>
      <c r="B619"/>
      <c r="C619"/>
    </row>
  </sheetData>
  <sheetProtection insertRows="0" sort="0" pivotTables="0"/>
  <mergeCells count="1">
    <mergeCell ref="F2:O2"/>
  </mergeCells>
  <conditionalFormatting pivot="1" sqref="F5 F7:F8 F11:F21 F23 F26:F27 F29 F31:F32 F35:F38 F40:F43 F45 F47 F49:F65 F68:F69 F72:F75 F77:F84 F86:F87 F89:F91 F93:F98 F100:F101 F103 F107:F109 F111 F113:F116 F118:F124 F126:F140 F142 F144:F145 F147">
    <cfRule type="top10" dxfId="593" priority="32" bottom="1" rank="1"/>
  </conditionalFormatting>
  <conditionalFormatting pivot="1" sqref="G5 G7:G8 G11:G21 G23 G26:G27 G29 G31:G32 G35:G38 G40:G43 G45 G47 G49:G65 G68:G69 G72:G75 G77:G84 G86:G87 G89:G91 G93:G98 G100:G101 G103 G107:G109 G111 G113:G116 G118:G124 G126:G140 G142 G144:G145 G147">
    <cfRule type="top10" dxfId="592" priority="33" rank="1"/>
  </conditionalFormatting>
  <conditionalFormatting pivot="1" sqref="H5 H7:H8 H11:H21 H23 H26:H27 H29 H31:H32 H35:H38 H40:H43 H45 H47 H49:H65 H68:H69 H72:H75 H77:H84 H86:H87 H89:H91 H93:H98 H100:H101 H103 H107:H109 H111 H113:H116 H118:H124 H126:H140 H142 H144:H145 H147">
    <cfRule type="top10" dxfId="591" priority="36" rank="1"/>
  </conditionalFormatting>
  <conditionalFormatting pivot="1" sqref="I5 I7:I8 I11:I21 I23 I26:I27 I29 I31:I32 I35:I38 I40:I43 I45 I47 I49:I65 I68:I69 I72:I75 I77:I84 I86:I87 I89:I91 I93:I98 I100:I101 I103 I107:I109 I111 I113:I116 I118:I124 I126:I140 I142 I144:I145 I147">
    <cfRule type="top10" dxfId="590" priority="37" rank="1"/>
  </conditionalFormatting>
  <conditionalFormatting pivot="1" sqref="J5 J7:J8 J11:J21 J23 J26:J27 J29 J31:J32 J35:J38 J40:J43 J45 J47 J49:J65 J68:J69 J72:J75 J77:J84 J86:J87 J89:J91 J93:J98 J100:J101 J103 J107:J109 J111 J113:J116 J118:J124 J126:J140 J142 J144:J145 J147">
    <cfRule type="top10" dxfId="589" priority="38" bottom="1" rank="1"/>
  </conditionalFormatting>
  <conditionalFormatting pivot="1" sqref="K5 K7:K8 K11:K21 K23 K26:K27 K29 K31:K32 K35:K38 K40:K43 K45 K47 K49:K65 K68:K69 K72:K75 K77:K84 K86:K87 K89:K91 K93:K98 K100:K101 K103 K107:K109 K111 K113:K116 K118:K124 K126:K140 K142 K144:K145 K147">
    <cfRule type="top10" dxfId="588" priority="39" bottom="1" rank="1"/>
  </conditionalFormatting>
  <conditionalFormatting pivot="1" sqref="L5 L7:L8 L11:L21 L23 L26:L27 L29 L31:L32 L35:L38 L40:L43 L45 L47 L49:L65 L68:L69 L72:L75 L77:L84 L86:L87 L89:L91 L93:L98 L100:L101 L103 L107:L109 L111 L113:L116 L118:L124 L126:L140 L142 L144:L145 L147">
    <cfRule type="top10" dxfId="587" priority="40" rank="1"/>
  </conditionalFormatting>
  <conditionalFormatting pivot="1" sqref="M5 M7:M8 M11:M21 M23 M26:M27 M29 M31:M32 M35:M38 M40:M43 M45 M47 M49:M65 M68:M69 M72:M75 M77:M84 M86:M87 M89:M91 M93:M98 M100:M101 M103 M107:M109 M111 M113:M116 M118:M124 M126:M140 M142 M144:M145 M147">
    <cfRule type="top10" dxfId="586" priority="41" rank="1"/>
  </conditionalFormatting>
  <conditionalFormatting pivot="1" sqref="N5 N7:N8 N11:N21 N23 N26:N27 N29 N31:N32 N35:N38 N40:N43 N45 N47 N49:N65 N68:N69 N72:N75 N77:N84 N86:N87 N89:N91 N93:N98 N100:N101 N103 N107:N109 N111 N113:N116 N118:N124 N126:N140 N142 N144:N145 N147">
    <cfRule type="top10" dxfId="585" priority="42" rank="1"/>
  </conditionalFormatting>
  <conditionalFormatting pivot="1" sqref="O5 O7:O8 O11:O21 O23 O26:O27 O29 O31:O32 O35:O38 O40:O43 O45 O47 O49:O65 O68:O69 O72:O75 O77:O84 O86:O87 O89:O91 O93:O98 O100:O101 O103 O107:O109 O111 O113:O116 O118:O124 O126:O140 O142 O144:O145 O147">
    <cfRule type="top10" dxfId="584" priority="43" bottom="1" rank="1"/>
  </conditionalFormatting>
  <conditionalFormatting pivot="1" sqref="D5 D7:D8 D11:D21 D23 D26:D27 D29 D31:D32 D35:D38 D40:D43 D45 D47 D49:D65 D68:D69 D72:D75 D77:D84 D86:D87 D89:D91 D93:D98 D100:D101 D103 D107:D109 D111 D113:D116 D118:D124 D126:D140 D142 D144:D145 D147">
    <cfRule type="top10" dxfId="583" priority="30" rank="1"/>
  </conditionalFormatting>
  <conditionalFormatting pivot="1" sqref="Q5 Q7:Q8 Q11:Q21 Q23 Q26:Q27 Q29 Q31:Q32 Q35:Q38 Q40:Q43 Q45 Q47 Q49:Q65 Q68:Q69 Q72:Q75 Q77:Q84 Q86:Q87 Q89:Q91 Q93:Q98 Q100:Q101 Q103 Q107:Q109 Q111 Q113:Q116 Q118:Q124 Q126:Q140 Q142 Q144:Q145 Q147">
    <cfRule type="top10" dxfId="582" priority="45" rank="1"/>
  </conditionalFormatting>
  <conditionalFormatting pivot="1" sqref="P5 P7:P8 P11:P21 P23 P26:P27 P29 P31:P32 P35:P38 P40:P43 P45 P47 P49:P65 P68:P69 P72:P75 P77:P84 P86:P87 P89:P91 P93:P98 P100:P101 P103 P107:P109 P111 P113:P116 P118:P124 P126:P140 P142 P144:P145 P147">
    <cfRule type="top10" dxfId="581" priority="44" rank="1"/>
  </conditionalFormatting>
  <conditionalFormatting pivot="1" sqref="E5 E7:E8 E11:E21 E23 E26:E27 E29 E31:E32 E35:E38 E40:E43 E45 E47 E49:E65 E68:E69 E72:E75 E77:E84 E86:E87 E89:E91 E93:E98 E100:E101 E103 E107:E109 E111 E113:E116 E118:E124 E126:E140 E142 E144:E145 E147">
    <cfRule type="top10" dxfId="580" priority="31" rank="1"/>
  </conditionalFormatting>
  <conditionalFormatting pivot="1" sqref="D5 D7:D8 D11:D21 D23 D26:D27 D29 D31:D32 D35:D38 D40:D43 D45 D47 D49:D65 D68:D69 D72:D75 D77:D84 D86:D87 D89:D91 D93:D98 D100:D101 D103 D107:D109 D111 D113:D116 D118:D124 D126:D140 D142 D144:D145 D147">
    <cfRule type="cellIs" dxfId="579" priority="29" operator="equal">
      <formula>LARGE($D$5:$D$113,2)</formula>
    </cfRule>
  </conditionalFormatting>
  <conditionalFormatting pivot="1" sqref="E5 E7:E8 E11:E21 E23 E26:E27 E29 E31:E32 E35:E38 E40:E43 E45 E47 E49:E65 E68:E69 E72:E75 E77:E84 E86:E87 E89:E91 E93:E98 E100:E101 E103 E107:E109 E111 E113:E116 E118:E124 E126:E140 E142 E144:E145 E147">
    <cfRule type="cellIs" dxfId="578" priority="28" operator="equal">
      <formula>LARGE($E$5:$E$113,2)</formula>
    </cfRule>
  </conditionalFormatting>
  <conditionalFormatting pivot="1" sqref="F5 F7:F8 F11:F21 F23 F26:F27 F29 F31:F32 F35:F38 F40:F43 F45 F47 F49:F65 F68:F69 F72:F75 F77:F84 F86:F87 F89:F91 F93:F98 F100:F101 F103 F107:F109 F111 F113:F116 F118:F124 F126:F140 F142 F144:F145 F147">
    <cfRule type="cellIs" dxfId="577" priority="27" operator="equal">
      <formula>SMALL($F$5:$F$113,2)</formula>
    </cfRule>
  </conditionalFormatting>
  <conditionalFormatting pivot="1" sqref="G5 G7:G8 G11:G21 G23 G26:G27 G29 G31:G32 G35:G38 G40:G43 G45 G47 G49:G65 G68:G69 G72:G75 G77:G84 G86:G87 G89:G91 G93:G98 G100:G101 G103 G107:G109 G111 G113:G116 G118:G124 G126:G140 G142 G144:G145 G147">
    <cfRule type="cellIs" dxfId="576" priority="26" operator="equal">
      <formula>LARGE($G$5:$G$113,2)</formula>
    </cfRule>
  </conditionalFormatting>
  <conditionalFormatting pivot="1" sqref="H5 H7:H8 H11:H21 H23 H26:H27 H29 H31:H32 H35:H38 H40:H43 H45 H47 H49:H65 H68:H69 H72:H75 H77:H84 H86:H87 H89:H91 H93:H98 H100:H101 H103 H107:H109 H111 H113:H116 H118:H124 H126:H140 H142 H144:H145 H147">
    <cfRule type="cellIs" dxfId="575" priority="25" operator="equal">
      <formula>LARGE($H$5:$H$113,2)</formula>
    </cfRule>
  </conditionalFormatting>
  <conditionalFormatting pivot="1" sqref="I5 I7:I8 I11:I21 I23 I26:I27 I29 I31:I32 I35:I38 I40:I43 I45 I47 I49:I65 I68:I69 I72:I75 I77:I84 I86:I87 I89:I91 I93:I98 I100:I101 I103 I107:I109 I111 I113:I116 I118:I124 I126:I140 I142 I144:I145 I147">
    <cfRule type="cellIs" dxfId="574" priority="24" operator="equal">
      <formula>LARGE($I$5:$I$113,2)</formula>
    </cfRule>
  </conditionalFormatting>
  <conditionalFormatting pivot="1" sqref="J5 J7:J8 J11:J21 J23 J26:J27 J29 J31:J32 J35:J38 J40:J43 J45 J47 J49:J65 J68:J69 J72:J75 J77:J84 J86:J87 J89:J91 J93:J98 J100:J101 J103 J107:J109 J111 J113:J116 J118:J124 J126:J140 J142 J144:J145 J147">
    <cfRule type="cellIs" dxfId="573" priority="23" operator="equal">
      <formula>SMALL($J$5:$J$113,2)</formula>
    </cfRule>
  </conditionalFormatting>
  <conditionalFormatting pivot="1" sqref="K5 K7:K8 K11:K21 K23 K26:K27 K29 K31:K32 K35:K38 K40:K43 K45 K47 K49:K65 K68:K69 K72:K75 K77:K84 K86:K87 K89:K91 K93:K98 K100:K101 K103 K107:K109 K111 K113:K116 K118:K124 K126:K140 K142 K144:K145 K147">
    <cfRule type="cellIs" dxfId="572" priority="22" operator="equal">
      <formula>SMALL($K$5:$K$113,2)</formula>
    </cfRule>
  </conditionalFormatting>
  <conditionalFormatting pivot="1" sqref="L5 L7:L8 L11:L21 L23 L26:L27 L29 L31:L32 L35:L38 L40:L43 L45 L47 L49:L65 L68:L69 L72:L75 L77:L84 L86:L87 L89:L91 L93:L98 L100:L101 L103 L107:L109 L111 L113:L116 L118:L124 L126:L140 L142 L144:L145 L147">
    <cfRule type="cellIs" dxfId="571" priority="21" operator="equal">
      <formula>LARGE($L$5:$L$113,2)</formula>
    </cfRule>
  </conditionalFormatting>
  <conditionalFormatting pivot="1" sqref="M5 M7:M8 M11:M21 M23 M26:M27 M29 M31:M32 M35:M38 M40:M43 M45 M47 M49:M65 M68:M69 M72:M75 M77:M84 M86:M87 M89:M91 M93:M98 M100:M101 M103 M107:M109 M111 M113:M116 M118:M124 M126:M140 M142 M144:M145 M147">
    <cfRule type="cellIs" dxfId="570" priority="20" operator="equal">
      <formula>LARGE($M$5:$M$113,2)</formula>
    </cfRule>
  </conditionalFormatting>
  <conditionalFormatting pivot="1" sqref="N5 N7:N8 N11:N21 N23 N26:N27 N29 N31:N32 N35:N38 N40:N43 N45 N47 N49:N65 N68:N69 N72:N75 N77:N84 N86:N87 N89:N91 N93:N98 N100:N101 N103 N107:N109 N111 N113:N116 N118:N124 N126:N140 N142 N144:N145 N147">
    <cfRule type="cellIs" dxfId="569" priority="19" operator="equal">
      <formula>LARGE($N$5:$N$113,2)</formula>
    </cfRule>
  </conditionalFormatting>
  <conditionalFormatting pivot="1" sqref="O5 O7:O8 O11:O21 O23 O26:O27 O29 O31:O32 O35:O38 O40:O43 O45 O47 O49:O65 O68:O69 O72:O75 O77:O84 O86:O87 O89:O91 O93:O98 O100:O101 O103 O107:O109 O111 O113:O116 O118:O124 O126:O140 O142 O144:O145 O147">
    <cfRule type="cellIs" dxfId="568" priority="18" operator="equal">
      <formula>SMALL($O$5:$O$113,2)</formula>
    </cfRule>
  </conditionalFormatting>
  <conditionalFormatting pivot="1" sqref="P5 P7:P8 P11:P21 P23 P26:P27 P29 P31:P32 P35:P38 P40:P43 P45 P47 P49:P65 P68:P69 P72:P75 P77:P84 P86:P87 P89:P91 P93:P98 P100:P101 P103 P107:P109 P111 P113:P116 P118:P124 P126:P140 P142 P144:P145 P147">
    <cfRule type="cellIs" dxfId="567" priority="17" operator="equal">
      <formula>LARGE($P$5:$P$113,2)</formula>
    </cfRule>
  </conditionalFormatting>
  <conditionalFormatting pivot="1" sqref="Q5 Q7:Q8 Q11:Q21 Q23 Q26:Q27 Q29 Q31:Q32 Q35:Q38 Q40:Q43 Q45 Q47 Q49:Q65 Q68:Q69 Q72:Q75 Q77:Q84 Q86:Q87 Q89:Q91 Q93:Q98 Q100:Q101 Q103 Q107:Q109 Q111 Q113:Q116 Q118:Q124 Q126:Q140 Q142 Q144:Q145 Q147">
    <cfRule type="cellIs" dxfId="566" priority="16" operator="equal">
      <formula>LARGE($Q$5:$Q$113,2)</formula>
    </cfRule>
  </conditionalFormatting>
  <conditionalFormatting pivot="1" sqref="D5 D7:D8 D11:D21 D23 D26:D27 D29 D31:D32 D35:D38 D40:D43 D45 D47 D49:D65 D68:D69 D72:D75 D77:D84 D86:D87 D89:D91 D93:D98 D100:D101 D103 D107:D109 D111 D113:D116 D118:D124 D126:D140 D142 D144:D145 D147">
    <cfRule type="cellIs" dxfId="565" priority="15" operator="equal">
      <formula>LARGE($D$5:$D$113,3)</formula>
    </cfRule>
  </conditionalFormatting>
  <conditionalFormatting pivot="1" sqref="E5 E7:E8 E11:E21 E23 E26:E27 E29 E31:E32 E35:E38 E40:E43 E45 E47 E49:E65 E68:E69 E72:E75 E77:E84 E86:E87 E89:E91 E93:E98 E100:E101 E103 E107:E109 E111 E113:E116 E118:E124 E126:E140 E142 E144:E145 E147">
    <cfRule type="cellIs" dxfId="564" priority="14" operator="equal">
      <formula>LARGE($E$5:$E$113,3)</formula>
    </cfRule>
  </conditionalFormatting>
  <conditionalFormatting pivot="1" sqref="F5 F7:F8 F11:F21 F23 F26:F27 F29 F31:F32 F35:F38 F40:F43 F45 F47 F49:F65 F68:F69 F72:F75 F77:F84 F86:F87 F89:F91 F93:F98 F100:F101 F103 F107:F109 F111 F113:F116 F118:F124 F126:F140 F142 F144:F145 F147">
    <cfRule type="cellIs" dxfId="563" priority="13" operator="equal">
      <formula>SMALL($F$5:$F$113,3)</formula>
    </cfRule>
  </conditionalFormatting>
  <conditionalFormatting pivot="1" sqref="G5 G7:G8 G11:G21 G23 G26:G27 G29 G31:G32 G35:G38 G40:G43 G45 G47 G49:G65 G68:G69 G72:G75 G77:G84 G86:G87 G89:G91 G93:G98 G100:G101 G103 G107:G109 G111 G113:G116 G118:G124 G126:G140 G142 G144:G145 G147">
    <cfRule type="cellIs" dxfId="562" priority="12" operator="equal">
      <formula>LARGE($G$5:$G$113,3)</formula>
    </cfRule>
  </conditionalFormatting>
  <conditionalFormatting pivot="1" sqref="H5 H7:H8 H11:H21 H23 H26:H27 H29 H31:H32 H35:H38 H40:H43 H45 H47 H49:H65 H68:H69 H72:H75 H77:H84 H86:H87 H89:H91 H93:H98 H100:H101 H103 H107:H109 H111 H113:H116 H118:H124 H126:H140 H142 H144:H145 H147">
    <cfRule type="cellIs" dxfId="561" priority="11" operator="equal">
      <formula>LARGE($H$5:$H$113,3)</formula>
    </cfRule>
  </conditionalFormatting>
  <conditionalFormatting pivot="1" sqref="I5 I7:I8 I11:I21 I23 I26:I27 I29 I31:I32 I35:I38 I40:I43 I45 I47 I49:I65 I68:I69 I72:I75 I77:I84 I86:I87 I89:I91 I93:I98 I100:I101 I103 I107:I109 I111 I113:I116 I118:I124 I126:I140 I142 I144:I145 I147">
    <cfRule type="cellIs" dxfId="560" priority="10" operator="equal">
      <formula>LARGE($I$5:$I$113,3)</formula>
    </cfRule>
  </conditionalFormatting>
  <conditionalFormatting pivot="1" sqref="J5 J7:J8 J11:J21 J23 J26:J27 J29 J31:J32 J35:J38 J40:J43 J45 J47 J49:J65 J68:J69 J72:J75 J77:J84 J86:J87 J89:J91 J93:J98 J100:J101 J103 J107:J109 J111 J113:J116 J118:J124 J126:J140 J142 J144:J145 J147">
    <cfRule type="cellIs" dxfId="559" priority="9" operator="equal">
      <formula>SMALL($J$5:$J$113,3)</formula>
    </cfRule>
  </conditionalFormatting>
  <conditionalFormatting pivot="1" sqref="K5 K7:K8 K11:K21 K23 K26:K27 K29 K31:K32 K35:K38 K40:K43 K45 K47 K49:K65 K68:K69 K72:K75 K77:K84 K86:K87 K89:K91 K93:K98 K100:K101 K103 K107:K109 K111 K113:K116 K118:K124 K126:K140 K142 K144:K145 K147">
    <cfRule type="cellIs" dxfId="558" priority="8" operator="equal">
      <formula>SMALL($K$5:$K$113,3)</formula>
    </cfRule>
  </conditionalFormatting>
  <conditionalFormatting pivot="1" sqref="L5 L7:L8 L11:L21 L23 L26:L27 L29 L31:L32 L35:L38 L40:L43 L45 L47 L49:L65 L68:L69 L72:L75 L77:L84 L86:L87 L89:L91 L93:L98 L100:L101 L103 L107:L109 L111 L113:L116 L118:L124 L126:L140 L142 L144:L145 L147">
    <cfRule type="cellIs" dxfId="557" priority="6" operator="equal">
      <formula>LARGE($L$5:$L$113,3)</formula>
    </cfRule>
  </conditionalFormatting>
  <conditionalFormatting pivot="1" sqref="M5 M7:M8 M11:M21 M23 M26:M27 M29 M31:M32 M35:M38 M40:M43 M45 M47 M49:M65 M68:M69 M72:M75 M77:M84 M86:M87 M89:M91 M93:M98 M100:M101 M103 M107:M109 M111 M113:M116 M118:M124 M126:M140 M142 M144:M145 M147">
    <cfRule type="cellIs" dxfId="556" priority="5" operator="equal">
      <formula>LARGE($M$5:$M$113,3)</formula>
    </cfRule>
  </conditionalFormatting>
  <conditionalFormatting pivot="1" sqref="N5 N7:N8 N11:N21 N23 N26:N27 N29 N31:N32 N35:N38 N40:N43 N45 N47 N49:N65 N68:N69 N72:N75 N77:N84 N86:N87 N89:N91 N93:N98 N100:N101 N103 N107:N109 N111 N113:N116 N118:N124 N126:N140 N142 N144:N145 N147">
    <cfRule type="cellIs" dxfId="555" priority="4" operator="equal">
      <formula>LARGE($N$5:$N$113,3)</formula>
    </cfRule>
  </conditionalFormatting>
  <conditionalFormatting pivot="1" sqref="O5 O7:O8 O11:O21 O23 O26:O27 O29 O31:O32 O35:O38 O40:O43 O45 O47 O49:O65 O68:O69 O72:O75 O77:O84 O86:O87 O89:O91 O93:O98 O100:O101 O103 O107:O109 O111 O113:O116 O118:O124 O126:O140 O142 O144:O145 O147">
    <cfRule type="cellIs" dxfId="554" priority="3" operator="equal">
      <formula>SMALL($O$5:$O$113,3)</formula>
    </cfRule>
  </conditionalFormatting>
  <conditionalFormatting pivot="1" sqref="P5 P7:P8 P11:P21 P23 P26:P27 P29 P31:P33 P35:P38 P40:P43 P45 P47 P49:P65 P68:P69 P72:P75 P77:P84 P86:P87 P89:P91 P93:P98 P100:P101 P103 P107:P109 P111 P113:P140 P142 P144:P147">
    <cfRule type="cellIs" dxfId="553" priority="2" operator="equal">
      <formula>LARGE($P$5:$P$113,3)</formula>
    </cfRule>
  </conditionalFormatting>
  <conditionalFormatting pivot="1" sqref="Q5 Q7:Q8 Q11:Q21 Q23 Q26:Q27 Q29 Q31:Q33 Q35:Q38 Q40:Q43 Q45 Q47 Q49:Q65 Q68:Q69 Q72:Q75 Q77:Q84 Q86:Q87 Q89:Q91 Q93:Q98 Q100:Q101 Q103 Q107:Q109 Q111 Q113:Q140 Q142 Q144:Q147">
    <cfRule type="cellIs" dxfId="552" priority="1" operator="equal">
      <formula>LARGE($Q$5:$Q$113,3)</formula>
    </cfRule>
  </conditionalFormatting>
  <pageMargins left="3.937007874015748E-2" right="3.937007874015748E-2" top="0.35433070866141736" bottom="0.35433070866141736" header="0.31496062992125984" footer="0.31496062992125984"/>
  <pageSetup paperSize="9" scale="115" fitToHeight="0" orientation="landscape" r:id="rId2"/>
  <legacyDrawing r:id="rId3"/>
  <webPublishItems count="1">
    <webPublishItem id="2915" divId="10boj_historie_2915" sourceType="sheet" destinationFile="G:\10boj\10boj_historie.mht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619"/>
  <sheetViews>
    <sheetView zoomScaleNormal="100" workbookViewId="0">
      <selection activeCell="I25" sqref="I25"/>
    </sheetView>
  </sheetViews>
  <sheetFormatPr defaultRowHeight="14.25" customHeight="1" x14ac:dyDescent="0.2"/>
  <cols>
    <col min="1" max="1" width="18" style="1" customWidth="1"/>
    <col min="2" max="2" width="7" style="1" customWidth="1"/>
    <col min="3" max="3" width="6.85546875" style="1" customWidth="1"/>
    <col min="4" max="4" width="6.28515625" style="1" customWidth="1"/>
    <col min="5" max="5" width="6.28515625" style="51" customWidth="1"/>
    <col min="6" max="14" width="7.140625" style="1" customWidth="1"/>
    <col min="15" max="15" width="7.28515625" style="1" customWidth="1"/>
    <col min="16" max="16" width="4.5703125" style="1" customWidth="1"/>
    <col min="17" max="17" width="6.28515625" style="51" customWidth="1"/>
    <col min="18" max="16384" width="9.140625" style="1"/>
  </cols>
  <sheetData>
    <row r="1" spans="1:80" ht="14.25" customHeight="1" thickBot="1" x14ac:dyDescent="0.3">
      <c r="A1"/>
      <c r="B1"/>
    </row>
    <row r="2" spans="1:80" ht="21.75" thickBot="1" x14ac:dyDescent="0.25">
      <c r="A2" s="89" t="s">
        <v>167</v>
      </c>
      <c r="B2" s="90"/>
      <c r="C2" s="110">
        <f>MAX(Data!$D$2:$D$386)+MAX(Data!$F$2:$F$386)+MAX(Data!$H$2:$H$386)+MAX(Data!$J$2:$J$386)+MAX(Data!$L$2:$L$386)+MAX(Data!$N$2:$N$386)+MAX(Data!$P$2:$P$386)+MAX(Data!$R$2:$R$386)+MAX(Data!$T$2:$T$386)+MAX(Data!$V$2:$V$386)</f>
        <v>5569</v>
      </c>
      <c r="D2" s="55"/>
      <c r="E2" s="88"/>
      <c r="F2" s="143" t="s">
        <v>195</v>
      </c>
      <c r="G2" s="144"/>
      <c r="H2" s="144"/>
      <c r="I2" s="144"/>
      <c r="J2" s="144"/>
      <c r="K2" s="144"/>
      <c r="L2" s="144"/>
      <c r="M2" s="144"/>
      <c r="N2" s="144"/>
      <c r="O2" s="145"/>
      <c r="P2" s="2"/>
      <c r="Q2" s="53"/>
    </row>
    <row r="3" spans="1:80" ht="15" x14ac:dyDescent="0.25">
      <c r="A3" s="92"/>
      <c r="B3" s="2"/>
      <c r="C3" s="2"/>
      <c r="D3" s="94" t="s">
        <v>196</v>
      </c>
      <c r="E3" s="93"/>
      <c r="F3" s="2"/>
      <c r="G3" s="2"/>
      <c r="H3" s="2"/>
      <c r="I3" s="2"/>
      <c r="J3" s="2"/>
      <c r="K3" s="2"/>
      <c r="L3" s="2"/>
      <c r="M3" s="2"/>
      <c r="N3" s="2"/>
      <c r="O3" s="2"/>
      <c r="P3" s="95"/>
      <c r="Q3" s="9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ht="15.75" thickBot="1" x14ac:dyDescent="0.3">
      <c r="A4" s="101" t="s">
        <v>0</v>
      </c>
      <c r="B4" s="100" t="s">
        <v>44</v>
      </c>
      <c r="C4" s="100" t="s">
        <v>189</v>
      </c>
      <c r="D4" s="96" t="s">
        <v>188</v>
      </c>
      <c r="E4" s="102" t="s">
        <v>73</v>
      </c>
      <c r="F4" s="103" t="s">
        <v>74</v>
      </c>
      <c r="G4" s="103" t="s">
        <v>75</v>
      </c>
      <c r="H4" s="103" t="s">
        <v>76</v>
      </c>
      <c r="I4" s="103" t="s">
        <v>77</v>
      </c>
      <c r="J4" s="103" t="s">
        <v>78</v>
      </c>
      <c r="K4" s="103" t="s">
        <v>79</v>
      </c>
      <c r="L4" s="103" t="s">
        <v>80</v>
      </c>
      <c r="M4" s="103" t="s">
        <v>81</v>
      </c>
      <c r="N4" s="103" t="s">
        <v>82</v>
      </c>
      <c r="O4" s="103" t="s">
        <v>83</v>
      </c>
      <c r="P4" s="98" t="s">
        <v>137</v>
      </c>
      <c r="Q4" s="99" t="s">
        <v>191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ht="15" x14ac:dyDescent="0.25">
      <c r="A5" s="49" t="s">
        <v>160</v>
      </c>
      <c r="B5" s="8"/>
      <c r="C5" s="8"/>
      <c r="D5" s="45">
        <v>4867</v>
      </c>
      <c r="E5" s="54">
        <v>4867</v>
      </c>
      <c r="F5" s="104">
        <v>723</v>
      </c>
      <c r="G5" s="104">
        <v>587</v>
      </c>
      <c r="H5" s="104">
        <v>531</v>
      </c>
      <c r="I5" s="104">
        <v>569</v>
      </c>
      <c r="J5" s="104">
        <v>593</v>
      </c>
      <c r="K5" s="104">
        <v>429</v>
      </c>
      <c r="L5" s="104">
        <v>394</v>
      </c>
      <c r="M5" s="104">
        <v>140</v>
      </c>
      <c r="N5" s="104">
        <v>370</v>
      </c>
      <c r="O5" s="104">
        <v>628</v>
      </c>
      <c r="P5" s="47">
        <v>3</v>
      </c>
      <c r="Q5" s="54">
        <v>4964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ht="15" x14ac:dyDescent="0.25">
      <c r="A6" s="49" t="s">
        <v>201</v>
      </c>
      <c r="B6" s="8"/>
      <c r="C6" s="8"/>
      <c r="D6" s="45">
        <v>4632</v>
      </c>
      <c r="E6" s="54">
        <v>3884</v>
      </c>
      <c r="F6" s="104">
        <v>608</v>
      </c>
      <c r="G6" s="104">
        <v>506</v>
      </c>
      <c r="H6" s="104">
        <v>585</v>
      </c>
      <c r="I6" s="104">
        <v>661</v>
      </c>
      <c r="J6" s="104">
        <v>536</v>
      </c>
      <c r="K6" s="104">
        <v>422</v>
      </c>
      <c r="L6" s="104">
        <v>527</v>
      </c>
      <c r="M6" s="104">
        <v>237</v>
      </c>
      <c r="N6" s="104">
        <v>414</v>
      </c>
      <c r="O6" s="104">
        <v>397</v>
      </c>
      <c r="P6" s="47">
        <v>6</v>
      </c>
      <c r="Q6" s="54">
        <v>4893</v>
      </c>
      <c r="R6"/>
      <c r="S6" s="91"/>
      <c r="T6" s="9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</row>
    <row r="7" spans="1:80" ht="15" x14ac:dyDescent="0.25">
      <c r="A7" s="49" t="s">
        <v>16</v>
      </c>
      <c r="B7" s="8"/>
      <c r="C7" s="8"/>
      <c r="D7" s="45">
        <v>4191</v>
      </c>
      <c r="E7" s="54">
        <v>4191</v>
      </c>
      <c r="F7" s="104">
        <v>527</v>
      </c>
      <c r="G7" s="104">
        <v>473</v>
      </c>
      <c r="H7" s="104">
        <v>456</v>
      </c>
      <c r="I7" s="104">
        <v>464</v>
      </c>
      <c r="J7" s="104">
        <v>504</v>
      </c>
      <c r="K7" s="104">
        <v>393</v>
      </c>
      <c r="L7" s="104">
        <v>363</v>
      </c>
      <c r="M7" s="104">
        <v>121</v>
      </c>
      <c r="N7" s="104">
        <v>509</v>
      </c>
      <c r="O7" s="104">
        <v>637</v>
      </c>
      <c r="P7" s="47">
        <v>11</v>
      </c>
      <c r="Q7" s="54">
        <v>4447</v>
      </c>
      <c r="R7"/>
      <c r="S7" s="91"/>
      <c r="T7" s="91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</row>
    <row r="8" spans="1:80" ht="15" x14ac:dyDescent="0.25">
      <c r="A8" s="49" t="s">
        <v>18</v>
      </c>
      <c r="B8" s="8"/>
      <c r="C8" s="8"/>
      <c r="D8" s="45">
        <v>4153</v>
      </c>
      <c r="E8" s="54">
        <v>4153</v>
      </c>
      <c r="F8" s="104">
        <v>536</v>
      </c>
      <c r="G8" s="104">
        <v>435</v>
      </c>
      <c r="H8" s="104">
        <v>388</v>
      </c>
      <c r="I8" s="104">
        <v>585</v>
      </c>
      <c r="J8" s="104">
        <v>399</v>
      </c>
      <c r="K8" s="104">
        <v>272</v>
      </c>
      <c r="L8" s="104">
        <v>351</v>
      </c>
      <c r="M8" s="104">
        <v>333</v>
      </c>
      <c r="N8" s="104">
        <v>419</v>
      </c>
      <c r="O8" s="104">
        <v>476</v>
      </c>
      <c r="P8" s="47">
        <v>2</v>
      </c>
      <c r="Q8" s="54">
        <v>4194</v>
      </c>
      <c r="R8"/>
      <c r="S8" s="91"/>
      <c r="T8" s="91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  <row r="9" spans="1:80" ht="15" x14ac:dyDescent="0.25">
      <c r="A9" s="49" t="s">
        <v>213</v>
      </c>
      <c r="B9" s="8"/>
      <c r="C9" s="8"/>
      <c r="D9" s="45">
        <v>4088</v>
      </c>
      <c r="E9" s="54">
        <v>3380</v>
      </c>
      <c r="F9" s="104">
        <v>501</v>
      </c>
      <c r="G9" s="104">
        <v>494</v>
      </c>
      <c r="H9" s="104">
        <v>449</v>
      </c>
      <c r="I9" s="104">
        <v>441</v>
      </c>
      <c r="J9" s="104">
        <v>460</v>
      </c>
      <c r="K9" s="104">
        <v>254</v>
      </c>
      <c r="L9" s="104">
        <v>370</v>
      </c>
      <c r="M9" s="104">
        <v>362</v>
      </c>
      <c r="N9" s="104">
        <v>357</v>
      </c>
      <c r="O9" s="104">
        <v>421</v>
      </c>
      <c r="P9" s="47">
        <v>3</v>
      </c>
      <c r="Q9" s="54">
        <v>4109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</row>
    <row r="10" spans="1:80" ht="15" x14ac:dyDescent="0.25">
      <c r="A10" s="49" t="s">
        <v>214</v>
      </c>
      <c r="B10" s="8"/>
      <c r="C10" s="8"/>
      <c r="D10" s="45">
        <v>4052</v>
      </c>
      <c r="E10" s="54">
        <v>2530</v>
      </c>
      <c r="F10" s="104">
        <v>661</v>
      </c>
      <c r="G10" s="104">
        <v>492</v>
      </c>
      <c r="H10" s="104">
        <v>508</v>
      </c>
      <c r="I10" s="104">
        <v>528</v>
      </c>
      <c r="J10" s="104">
        <v>454</v>
      </c>
      <c r="K10" s="104">
        <v>0</v>
      </c>
      <c r="L10" s="104">
        <v>359</v>
      </c>
      <c r="M10" s="104">
        <v>231</v>
      </c>
      <c r="N10" s="104">
        <v>314</v>
      </c>
      <c r="O10" s="104">
        <v>505</v>
      </c>
      <c r="P10" s="47">
        <v>2</v>
      </c>
      <c r="Q10" s="54">
        <v>4052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</row>
    <row r="11" spans="1:80" ht="15" x14ac:dyDescent="0.25">
      <c r="A11" s="49" t="s">
        <v>38</v>
      </c>
      <c r="B11" s="8"/>
      <c r="C11" s="8"/>
      <c r="D11" s="45">
        <v>3828</v>
      </c>
      <c r="E11" s="54">
        <v>3828</v>
      </c>
      <c r="F11" s="104">
        <v>508</v>
      </c>
      <c r="G11" s="104">
        <v>386</v>
      </c>
      <c r="H11" s="104">
        <v>426</v>
      </c>
      <c r="I11" s="104">
        <v>389</v>
      </c>
      <c r="J11" s="104">
        <v>446</v>
      </c>
      <c r="K11" s="104">
        <v>217</v>
      </c>
      <c r="L11" s="104">
        <v>367</v>
      </c>
      <c r="M11" s="104">
        <v>70</v>
      </c>
      <c r="N11" s="104">
        <v>419</v>
      </c>
      <c r="O11" s="104">
        <v>668</v>
      </c>
      <c r="P11" s="47">
        <v>2</v>
      </c>
      <c r="Q11" s="54">
        <v>3896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</row>
    <row r="12" spans="1:80" ht="15" x14ac:dyDescent="0.25">
      <c r="A12" s="49" t="s">
        <v>17</v>
      </c>
      <c r="B12" s="8"/>
      <c r="C12" s="8"/>
      <c r="D12" s="45">
        <v>3734</v>
      </c>
      <c r="E12" s="54">
        <v>3734</v>
      </c>
      <c r="F12" s="104">
        <v>552</v>
      </c>
      <c r="G12" s="104">
        <v>465</v>
      </c>
      <c r="H12" s="104">
        <v>411</v>
      </c>
      <c r="I12" s="104">
        <v>426</v>
      </c>
      <c r="J12" s="104">
        <v>454</v>
      </c>
      <c r="K12" s="104">
        <v>264</v>
      </c>
      <c r="L12" s="104">
        <v>383</v>
      </c>
      <c r="M12" s="104">
        <v>229</v>
      </c>
      <c r="N12" s="104">
        <v>368</v>
      </c>
      <c r="O12" s="104">
        <v>537</v>
      </c>
      <c r="P12" s="47">
        <v>16</v>
      </c>
      <c r="Q12" s="54">
        <v>4089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</row>
    <row r="13" spans="1:80" ht="15" x14ac:dyDescent="0.25">
      <c r="A13" s="49" t="s">
        <v>54</v>
      </c>
      <c r="B13" s="8"/>
      <c r="C13" s="8"/>
      <c r="D13" s="45">
        <v>3727</v>
      </c>
      <c r="E13" s="54">
        <v>3500</v>
      </c>
      <c r="F13" s="104">
        <v>433</v>
      </c>
      <c r="G13" s="104">
        <v>429</v>
      </c>
      <c r="H13" s="104">
        <v>384</v>
      </c>
      <c r="I13" s="104">
        <v>536</v>
      </c>
      <c r="J13" s="104">
        <v>341</v>
      </c>
      <c r="K13" s="104">
        <v>215</v>
      </c>
      <c r="L13" s="104">
        <v>278</v>
      </c>
      <c r="M13" s="104">
        <v>376</v>
      </c>
      <c r="N13" s="104">
        <v>360</v>
      </c>
      <c r="O13" s="104">
        <v>375</v>
      </c>
      <c r="P13" s="47">
        <v>2</v>
      </c>
      <c r="Q13" s="54">
        <v>3727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</row>
    <row r="14" spans="1:80" ht="15" x14ac:dyDescent="0.25">
      <c r="A14" s="49" t="s">
        <v>87</v>
      </c>
      <c r="B14" s="8"/>
      <c r="C14" s="8"/>
      <c r="D14" s="45">
        <v>3694</v>
      </c>
      <c r="E14" s="54">
        <v>3694</v>
      </c>
      <c r="F14" s="104">
        <v>624</v>
      </c>
      <c r="G14" s="104">
        <v>521</v>
      </c>
      <c r="H14" s="104">
        <v>450</v>
      </c>
      <c r="I14" s="104">
        <v>504</v>
      </c>
      <c r="J14" s="104">
        <v>527</v>
      </c>
      <c r="K14" s="104">
        <v>300</v>
      </c>
      <c r="L14" s="104">
        <v>365</v>
      </c>
      <c r="M14" s="104">
        <v>140</v>
      </c>
      <c r="N14" s="104">
        <v>230</v>
      </c>
      <c r="O14" s="104">
        <v>493</v>
      </c>
      <c r="P14" s="47">
        <v>11</v>
      </c>
      <c r="Q14" s="54">
        <v>4154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</row>
    <row r="15" spans="1:80" ht="15" x14ac:dyDescent="0.25">
      <c r="A15" s="49" t="s">
        <v>47</v>
      </c>
      <c r="B15" s="8"/>
      <c r="C15" s="8"/>
      <c r="D15" s="45">
        <v>3670</v>
      </c>
      <c r="E15" s="54">
        <v>3445</v>
      </c>
      <c r="F15" s="104">
        <v>531</v>
      </c>
      <c r="G15" s="104">
        <v>360</v>
      </c>
      <c r="H15" s="104">
        <v>523</v>
      </c>
      <c r="I15" s="104">
        <v>496</v>
      </c>
      <c r="J15" s="104">
        <v>382</v>
      </c>
      <c r="K15" s="104">
        <v>267</v>
      </c>
      <c r="L15" s="104">
        <v>513</v>
      </c>
      <c r="M15" s="104">
        <v>159</v>
      </c>
      <c r="N15" s="104">
        <v>397</v>
      </c>
      <c r="O15" s="104">
        <v>419</v>
      </c>
      <c r="P15" s="47">
        <v>5</v>
      </c>
      <c r="Q15" s="54">
        <v>4047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</row>
    <row r="16" spans="1:80" ht="15" x14ac:dyDescent="0.25">
      <c r="A16" s="49" t="s">
        <v>122</v>
      </c>
      <c r="B16" s="8"/>
      <c r="C16" s="8"/>
      <c r="D16" s="45">
        <v>3642</v>
      </c>
      <c r="E16" s="54">
        <v>3642</v>
      </c>
      <c r="F16" s="104">
        <v>346</v>
      </c>
      <c r="G16" s="104">
        <v>361</v>
      </c>
      <c r="H16" s="104">
        <v>382</v>
      </c>
      <c r="I16" s="104">
        <v>426</v>
      </c>
      <c r="J16" s="104">
        <v>412</v>
      </c>
      <c r="K16" s="104">
        <v>302</v>
      </c>
      <c r="L16" s="104">
        <v>315</v>
      </c>
      <c r="M16" s="104">
        <v>244</v>
      </c>
      <c r="N16" s="104">
        <v>340</v>
      </c>
      <c r="O16" s="104">
        <v>565</v>
      </c>
      <c r="P16" s="47">
        <v>3</v>
      </c>
      <c r="Q16" s="54">
        <v>3693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</row>
    <row r="17" spans="1:80" ht="15" x14ac:dyDescent="0.25">
      <c r="A17" s="49" t="s">
        <v>55</v>
      </c>
      <c r="B17" s="8"/>
      <c r="C17" s="8"/>
      <c r="D17" s="45">
        <v>3614</v>
      </c>
      <c r="E17" s="54">
        <v>2989</v>
      </c>
      <c r="F17" s="104">
        <v>541</v>
      </c>
      <c r="G17" s="104">
        <v>400</v>
      </c>
      <c r="H17" s="104">
        <v>416</v>
      </c>
      <c r="I17" s="104">
        <v>536</v>
      </c>
      <c r="J17" s="104">
        <v>389</v>
      </c>
      <c r="K17" s="104">
        <v>144</v>
      </c>
      <c r="L17" s="104">
        <v>412</v>
      </c>
      <c r="M17" s="104">
        <v>248</v>
      </c>
      <c r="N17" s="104">
        <v>415</v>
      </c>
      <c r="O17" s="104">
        <v>537</v>
      </c>
      <c r="P17" s="47">
        <v>10</v>
      </c>
      <c r="Q17" s="54">
        <v>4038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</row>
    <row r="18" spans="1:80" ht="15" x14ac:dyDescent="0.25">
      <c r="A18" s="49" t="s">
        <v>164</v>
      </c>
      <c r="B18" s="8"/>
      <c r="C18" s="8"/>
      <c r="D18" s="45">
        <v>3609</v>
      </c>
      <c r="E18" s="54">
        <v>2190</v>
      </c>
      <c r="F18" s="104">
        <v>671</v>
      </c>
      <c r="G18" s="104">
        <v>525</v>
      </c>
      <c r="H18" s="104">
        <v>531</v>
      </c>
      <c r="I18" s="104">
        <v>396</v>
      </c>
      <c r="J18" s="104">
        <v>375</v>
      </c>
      <c r="K18" s="104">
        <v>0</v>
      </c>
      <c r="L18" s="104">
        <v>290</v>
      </c>
      <c r="M18" s="104">
        <v>89</v>
      </c>
      <c r="N18" s="104">
        <v>324</v>
      </c>
      <c r="O18" s="104">
        <v>408</v>
      </c>
      <c r="P18" s="47">
        <v>1</v>
      </c>
      <c r="Q18" s="54">
        <v>3609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</row>
    <row r="19" spans="1:80" ht="15" x14ac:dyDescent="0.25">
      <c r="A19" s="49" t="s">
        <v>19</v>
      </c>
      <c r="B19" s="8"/>
      <c r="C19" s="8"/>
      <c r="D19" s="45">
        <v>3438</v>
      </c>
      <c r="E19" s="54">
        <v>3438</v>
      </c>
      <c r="F19" s="104">
        <v>433</v>
      </c>
      <c r="G19" s="104">
        <v>394</v>
      </c>
      <c r="H19" s="104">
        <v>414</v>
      </c>
      <c r="I19" s="104">
        <v>464</v>
      </c>
      <c r="J19" s="104">
        <v>369</v>
      </c>
      <c r="K19" s="104">
        <v>202</v>
      </c>
      <c r="L19" s="104">
        <v>334</v>
      </c>
      <c r="M19" s="104">
        <v>140</v>
      </c>
      <c r="N19" s="104">
        <v>409</v>
      </c>
      <c r="O19" s="104">
        <v>500</v>
      </c>
      <c r="P19" s="47">
        <v>6</v>
      </c>
      <c r="Q19" s="54">
        <v>3659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</row>
    <row r="20" spans="1:80" ht="15" x14ac:dyDescent="0.25">
      <c r="A20" s="49" t="s">
        <v>108</v>
      </c>
      <c r="B20" s="8"/>
      <c r="C20" s="8"/>
      <c r="D20" s="45">
        <v>3405</v>
      </c>
      <c r="E20" s="54">
        <v>3186</v>
      </c>
      <c r="F20" s="104">
        <v>464</v>
      </c>
      <c r="G20" s="104">
        <v>398</v>
      </c>
      <c r="H20" s="104">
        <v>413</v>
      </c>
      <c r="I20" s="104">
        <v>345</v>
      </c>
      <c r="J20" s="104">
        <v>481</v>
      </c>
      <c r="K20" s="104">
        <v>161</v>
      </c>
      <c r="L20" s="104">
        <v>277</v>
      </c>
      <c r="M20" s="104">
        <v>145</v>
      </c>
      <c r="N20" s="104">
        <v>306</v>
      </c>
      <c r="O20" s="104">
        <v>580</v>
      </c>
      <c r="P20" s="47">
        <v>3</v>
      </c>
      <c r="Q20" s="54">
        <v>3570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</row>
    <row r="21" spans="1:80" ht="15" x14ac:dyDescent="0.25">
      <c r="A21" s="49" t="s">
        <v>34</v>
      </c>
      <c r="B21" s="8"/>
      <c r="C21" s="8"/>
      <c r="D21" s="45">
        <v>3403</v>
      </c>
      <c r="E21" s="54">
        <v>2957</v>
      </c>
      <c r="F21" s="104">
        <v>347</v>
      </c>
      <c r="G21" s="104">
        <v>384</v>
      </c>
      <c r="H21" s="104">
        <v>580</v>
      </c>
      <c r="I21" s="104">
        <v>536</v>
      </c>
      <c r="J21" s="104">
        <v>388</v>
      </c>
      <c r="K21" s="104">
        <v>197</v>
      </c>
      <c r="L21" s="104">
        <v>474</v>
      </c>
      <c r="M21" s="104">
        <v>206</v>
      </c>
      <c r="N21" s="104">
        <v>372</v>
      </c>
      <c r="O21" s="104">
        <v>507</v>
      </c>
      <c r="P21" s="47">
        <v>11</v>
      </c>
      <c r="Q21" s="54">
        <v>3991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</row>
    <row r="22" spans="1:80" ht="15" x14ac:dyDescent="0.25">
      <c r="A22" s="49" t="s">
        <v>216</v>
      </c>
      <c r="B22" s="8"/>
      <c r="C22" s="8"/>
      <c r="D22" s="45">
        <v>3365</v>
      </c>
      <c r="E22" s="54">
        <v>3365</v>
      </c>
      <c r="F22" s="104">
        <v>578</v>
      </c>
      <c r="G22" s="104">
        <v>533</v>
      </c>
      <c r="H22" s="104">
        <v>466</v>
      </c>
      <c r="I22" s="104">
        <v>426</v>
      </c>
      <c r="J22" s="104">
        <v>400</v>
      </c>
      <c r="K22" s="104">
        <v>172</v>
      </c>
      <c r="L22" s="104">
        <v>268</v>
      </c>
      <c r="M22" s="104">
        <v>140</v>
      </c>
      <c r="N22" s="104">
        <v>382</v>
      </c>
      <c r="O22" s="104">
        <v>0</v>
      </c>
      <c r="P22" s="47">
        <v>1</v>
      </c>
      <c r="Q22" s="54">
        <v>3365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</row>
    <row r="23" spans="1:80" ht="15" x14ac:dyDescent="0.25">
      <c r="A23" s="49" t="s">
        <v>22</v>
      </c>
      <c r="B23" s="8"/>
      <c r="C23" s="8"/>
      <c r="D23" s="45">
        <v>3342</v>
      </c>
      <c r="E23" s="54">
        <v>3342</v>
      </c>
      <c r="F23" s="104">
        <v>328</v>
      </c>
      <c r="G23" s="104">
        <v>361</v>
      </c>
      <c r="H23" s="104">
        <v>400</v>
      </c>
      <c r="I23" s="104">
        <v>544</v>
      </c>
      <c r="J23" s="104">
        <v>305</v>
      </c>
      <c r="K23" s="104">
        <v>261</v>
      </c>
      <c r="L23" s="104">
        <v>297</v>
      </c>
      <c r="M23" s="104">
        <v>86</v>
      </c>
      <c r="N23" s="104">
        <v>384</v>
      </c>
      <c r="O23" s="104">
        <v>404</v>
      </c>
      <c r="P23" s="47">
        <v>2</v>
      </c>
      <c r="Q23" s="54">
        <v>3370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</row>
    <row r="24" spans="1:80" ht="15" x14ac:dyDescent="0.25">
      <c r="A24" s="49" t="s">
        <v>215</v>
      </c>
      <c r="B24" s="8"/>
      <c r="C24" s="8"/>
      <c r="D24" s="45">
        <v>3305</v>
      </c>
      <c r="E24" s="54">
        <v>3305</v>
      </c>
      <c r="F24" s="104">
        <v>523</v>
      </c>
      <c r="G24" s="104">
        <v>304</v>
      </c>
      <c r="H24" s="104">
        <v>444</v>
      </c>
      <c r="I24" s="104">
        <v>464</v>
      </c>
      <c r="J24" s="104">
        <v>331</v>
      </c>
      <c r="K24" s="104">
        <v>172</v>
      </c>
      <c r="L24" s="104">
        <v>365</v>
      </c>
      <c r="M24" s="104">
        <v>159</v>
      </c>
      <c r="N24" s="104">
        <v>284</v>
      </c>
      <c r="O24" s="104">
        <v>340</v>
      </c>
      <c r="P24" s="47">
        <v>3</v>
      </c>
      <c r="Q24" s="54">
        <v>3386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</row>
    <row r="25" spans="1:80" ht="15" x14ac:dyDescent="0.25">
      <c r="A25" s="49" t="s">
        <v>211</v>
      </c>
      <c r="B25" s="8"/>
      <c r="C25" s="8"/>
      <c r="D25" s="45">
        <v>3283</v>
      </c>
      <c r="E25" s="54">
        <v>3283</v>
      </c>
      <c r="F25" s="104">
        <v>464</v>
      </c>
      <c r="G25" s="104">
        <v>407</v>
      </c>
      <c r="H25" s="104">
        <v>426</v>
      </c>
      <c r="I25" s="104">
        <v>389</v>
      </c>
      <c r="J25" s="104">
        <v>319</v>
      </c>
      <c r="K25" s="104">
        <v>178</v>
      </c>
      <c r="L25" s="104">
        <v>318</v>
      </c>
      <c r="M25" s="104">
        <v>179</v>
      </c>
      <c r="N25" s="104">
        <v>338</v>
      </c>
      <c r="O25" s="104">
        <v>265</v>
      </c>
      <c r="P25" s="47">
        <v>1</v>
      </c>
      <c r="Q25" s="54">
        <v>3283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</row>
    <row r="26" spans="1:80" ht="15" x14ac:dyDescent="0.25">
      <c r="A26" s="49" t="s">
        <v>86</v>
      </c>
      <c r="B26" s="8"/>
      <c r="C26" s="8"/>
      <c r="D26" s="45">
        <v>3275</v>
      </c>
      <c r="E26" s="54">
        <v>3275</v>
      </c>
      <c r="F26" s="104">
        <v>412</v>
      </c>
      <c r="G26" s="104">
        <v>407</v>
      </c>
      <c r="H26" s="104">
        <v>434</v>
      </c>
      <c r="I26" s="104">
        <v>504</v>
      </c>
      <c r="J26" s="104">
        <v>313</v>
      </c>
      <c r="K26" s="104">
        <v>244</v>
      </c>
      <c r="L26" s="104">
        <v>251</v>
      </c>
      <c r="M26" s="104">
        <v>140</v>
      </c>
      <c r="N26" s="104">
        <v>332</v>
      </c>
      <c r="O26" s="104">
        <v>385</v>
      </c>
      <c r="P26" s="47">
        <v>2</v>
      </c>
      <c r="Q26" s="54">
        <v>3422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</row>
    <row r="27" spans="1:80" ht="15" x14ac:dyDescent="0.25">
      <c r="A27" s="49" t="s">
        <v>102</v>
      </c>
      <c r="B27" s="8"/>
      <c r="C27" s="8"/>
      <c r="D27" s="45">
        <v>3239</v>
      </c>
      <c r="E27" s="54">
        <v>2664</v>
      </c>
      <c r="F27" s="104">
        <v>393</v>
      </c>
      <c r="G27" s="104">
        <v>335</v>
      </c>
      <c r="H27" s="104">
        <v>629</v>
      </c>
      <c r="I27" s="104">
        <v>552</v>
      </c>
      <c r="J27" s="104">
        <v>242</v>
      </c>
      <c r="K27" s="104">
        <v>153</v>
      </c>
      <c r="L27" s="104">
        <v>532</v>
      </c>
      <c r="M27" s="104">
        <v>181</v>
      </c>
      <c r="N27" s="104">
        <v>358</v>
      </c>
      <c r="O27" s="104">
        <v>309</v>
      </c>
      <c r="P27" s="47">
        <v>9</v>
      </c>
      <c r="Q27" s="54">
        <v>3684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</row>
    <row r="28" spans="1:80" ht="15" x14ac:dyDescent="0.25">
      <c r="A28" s="49" t="s">
        <v>220</v>
      </c>
      <c r="B28" s="8"/>
      <c r="C28" s="8"/>
      <c r="D28" s="45">
        <v>3197</v>
      </c>
      <c r="E28" s="54">
        <v>2986</v>
      </c>
      <c r="F28" s="104">
        <v>516</v>
      </c>
      <c r="G28" s="104">
        <v>467</v>
      </c>
      <c r="H28" s="104">
        <v>425</v>
      </c>
      <c r="I28" s="104">
        <v>496</v>
      </c>
      <c r="J28" s="104">
        <v>394</v>
      </c>
      <c r="K28" s="104">
        <v>136</v>
      </c>
      <c r="L28" s="104">
        <v>283</v>
      </c>
      <c r="M28" s="104">
        <v>145</v>
      </c>
      <c r="N28" s="104">
        <v>282</v>
      </c>
      <c r="O28" s="104">
        <v>358</v>
      </c>
      <c r="P28" s="47">
        <v>2</v>
      </c>
      <c r="Q28" s="54">
        <v>3502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</row>
    <row r="29" spans="1:80" ht="15" x14ac:dyDescent="0.25">
      <c r="A29" s="49" t="s">
        <v>114</v>
      </c>
      <c r="B29" s="8"/>
      <c r="C29" s="8"/>
      <c r="D29" s="45">
        <v>3184</v>
      </c>
      <c r="E29" s="54">
        <v>3184</v>
      </c>
      <c r="F29" s="104">
        <v>365</v>
      </c>
      <c r="G29" s="104">
        <v>392</v>
      </c>
      <c r="H29" s="104">
        <v>430</v>
      </c>
      <c r="I29" s="104">
        <v>389</v>
      </c>
      <c r="J29" s="104">
        <v>316</v>
      </c>
      <c r="K29" s="104">
        <v>200</v>
      </c>
      <c r="L29" s="104">
        <v>254</v>
      </c>
      <c r="M29" s="104">
        <v>140</v>
      </c>
      <c r="N29" s="104">
        <v>360</v>
      </c>
      <c r="O29" s="104">
        <v>338</v>
      </c>
      <c r="P29" s="47">
        <v>1</v>
      </c>
      <c r="Q29" s="54">
        <v>3184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</row>
    <row r="30" spans="1:80" ht="15" x14ac:dyDescent="0.25">
      <c r="A30" s="49" t="s">
        <v>219</v>
      </c>
      <c r="B30" s="8"/>
      <c r="C30" s="8"/>
      <c r="D30" s="45">
        <v>3176</v>
      </c>
      <c r="E30" s="54">
        <v>2563</v>
      </c>
      <c r="F30" s="104">
        <v>497</v>
      </c>
      <c r="G30" s="104">
        <v>409</v>
      </c>
      <c r="H30" s="104">
        <v>559</v>
      </c>
      <c r="I30" s="104">
        <v>310</v>
      </c>
      <c r="J30" s="104">
        <v>311</v>
      </c>
      <c r="K30" s="104">
        <v>193</v>
      </c>
      <c r="L30" s="104">
        <v>369</v>
      </c>
      <c r="M30" s="104">
        <v>169</v>
      </c>
      <c r="N30" s="104">
        <v>295</v>
      </c>
      <c r="O30" s="104">
        <v>133</v>
      </c>
      <c r="P30" s="47">
        <v>2</v>
      </c>
      <c r="Q30" s="54">
        <v>3245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</row>
    <row r="31" spans="1:80" ht="15" x14ac:dyDescent="0.25">
      <c r="A31" s="49" t="s">
        <v>39</v>
      </c>
      <c r="B31" s="8"/>
      <c r="C31" s="8"/>
      <c r="D31" s="45">
        <v>3162</v>
      </c>
      <c r="E31" s="54">
        <v>3162</v>
      </c>
      <c r="F31" s="104">
        <v>487</v>
      </c>
      <c r="G31" s="104">
        <v>396</v>
      </c>
      <c r="H31" s="104">
        <v>331</v>
      </c>
      <c r="I31" s="104">
        <v>352</v>
      </c>
      <c r="J31" s="104">
        <v>388</v>
      </c>
      <c r="K31" s="104">
        <v>240</v>
      </c>
      <c r="L31" s="104">
        <v>276</v>
      </c>
      <c r="M31" s="104">
        <v>121</v>
      </c>
      <c r="N31" s="104">
        <v>311</v>
      </c>
      <c r="O31" s="104">
        <v>409</v>
      </c>
      <c r="P31" s="47">
        <v>2</v>
      </c>
      <c r="Q31" s="54">
        <v>3311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ht="15" x14ac:dyDescent="0.25">
      <c r="A32" s="49" t="s">
        <v>41</v>
      </c>
      <c r="B32" s="8"/>
      <c r="C32" s="8"/>
      <c r="D32" s="45">
        <v>3110</v>
      </c>
      <c r="E32" s="54">
        <v>3110</v>
      </c>
      <c r="F32" s="104">
        <v>402</v>
      </c>
      <c r="G32" s="104">
        <v>330</v>
      </c>
      <c r="H32" s="104">
        <v>441</v>
      </c>
      <c r="I32" s="104">
        <v>464</v>
      </c>
      <c r="J32" s="104">
        <v>255</v>
      </c>
      <c r="K32" s="104">
        <v>147</v>
      </c>
      <c r="L32" s="104">
        <v>357</v>
      </c>
      <c r="M32" s="104">
        <v>103</v>
      </c>
      <c r="N32" s="104">
        <v>259</v>
      </c>
      <c r="O32" s="104">
        <v>404</v>
      </c>
      <c r="P32" s="47">
        <v>4</v>
      </c>
      <c r="Q32" s="54">
        <v>3162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1:80" ht="15" x14ac:dyDescent="0.25">
      <c r="A33" s="49" t="s">
        <v>197</v>
      </c>
      <c r="B33" s="8"/>
      <c r="C33" s="8"/>
      <c r="D33" s="45">
        <v>3059</v>
      </c>
      <c r="E33" s="54">
        <v>3059</v>
      </c>
      <c r="F33" s="104">
        <v>433</v>
      </c>
      <c r="G33" s="104">
        <v>380</v>
      </c>
      <c r="H33" s="104">
        <v>455</v>
      </c>
      <c r="I33" s="104">
        <v>536</v>
      </c>
      <c r="J33" s="104">
        <v>255</v>
      </c>
      <c r="K33" s="104">
        <v>258</v>
      </c>
      <c r="L33" s="104">
        <v>337</v>
      </c>
      <c r="M33" s="104">
        <v>103</v>
      </c>
      <c r="N33" s="104">
        <v>365</v>
      </c>
      <c r="O33" s="104">
        <v>339</v>
      </c>
      <c r="P33" s="47">
        <v>4</v>
      </c>
      <c r="Q33" s="54">
        <v>3461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1:80" ht="15" x14ac:dyDescent="0.25">
      <c r="A34" s="49" t="s">
        <v>232</v>
      </c>
      <c r="B34" s="8">
        <v>2022</v>
      </c>
      <c r="C34" s="8">
        <v>42</v>
      </c>
      <c r="D34" s="45">
        <v>3044</v>
      </c>
      <c r="E34" s="54">
        <v>2486</v>
      </c>
      <c r="F34" s="104">
        <v>430</v>
      </c>
      <c r="G34" s="104">
        <v>465</v>
      </c>
      <c r="H34" s="104">
        <v>504</v>
      </c>
      <c r="I34" s="104">
        <v>441</v>
      </c>
      <c r="J34" s="104">
        <v>209</v>
      </c>
      <c r="K34" s="104">
        <v>0</v>
      </c>
      <c r="L34" s="104">
        <v>376</v>
      </c>
      <c r="M34" s="104">
        <v>109</v>
      </c>
      <c r="N34" s="104">
        <v>309</v>
      </c>
      <c r="O34" s="104">
        <v>201</v>
      </c>
      <c r="P34" s="47">
        <v>1</v>
      </c>
      <c r="Q34" s="54">
        <v>3044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1:80" ht="15" x14ac:dyDescent="0.25">
      <c r="A35" s="49" t="s">
        <v>27</v>
      </c>
      <c r="B35" s="8"/>
      <c r="C35" s="8"/>
      <c r="D35" s="45">
        <v>3029</v>
      </c>
      <c r="E35" s="54">
        <v>2916</v>
      </c>
      <c r="F35" s="104">
        <v>470</v>
      </c>
      <c r="G35" s="104">
        <v>358</v>
      </c>
      <c r="H35" s="104">
        <v>424</v>
      </c>
      <c r="I35" s="104">
        <v>352</v>
      </c>
      <c r="J35" s="104">
        <v>433</v>
      </c>
      <c r="K35" s="104">
        <v>72</v>
      </c>
      <c r="L35" s="104">
        <v>278</v>
      </c>
      <c r="M35" s="104">
        <v>179</v>
      </c>
      <c r="N35" s="104">
        <v>258</v>
      </c>
      <c r="O35" s="104">
        <v>459</v>
      </c>
      <c r="P35" s="47">
        <v>3</v>
      </c>
      <c r="Q35" s="54">
        <v>3283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1:80" ht="15" x14ac:dyDescent="0.25">
      <c r="A36" s="49" t="s">
        <v>90</v>
      </c>
      <c r="B36" s="8"/>
      <c r="C36" s="8"/>
      <c r="D36" s="45">
        <v>3016</v>
      </c>
      <c r="E36" s="54">
        <v>3016</v>
      </c>
      <c r="F36" s="104">
        <v>428</v>
      </c>
      <c r="G36" s="104">
        <v>319</v>
      </c>
      <c r="H36" s="104">
        <v>422</v>
      </c>
      <c r="I36" s="104">
        <v>352</v>
      </c>
      <c r="J36" s="104">
        <v>304</v>
      </c>
      <c r="K36" s="104">
        <v>166</v>
      </c>
      <c r="L36" s="104">
        <v>315</v>
      </c>
      <c r="M36" s="104">
        <v>199</v>
      </c>
      <c r="N36" s="104">
        <v>279</v>
      </c>
      <c r="O36" s="104">
        <v>471</v>
      </c>
      <c r="P36" s="47">
        <v>7</v>
      </c>
      <c r="Q36" s="54">
        <v>3255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1:80" ht="15" x14ac:dyDescent="0.25">
      <c r="A37" s="49" t="s">
        <v>20</v>
      </c>
      <c r="B37" s="8"/>
      <c r="C37" s="8"/>
      <c r="D37" s="45">
        <v>2998</v>
      </c>
      <c r="E37" s="54">
        <v>2998</v>
      </c>
      <c r="F37" s="104">
        <v>475</v>
      </c>
      <c r="G37" s="104">
        <v>358</v>
      </c>
      <c r="H37" s="104">
        <v>343</v>
      </c>
      <c r="I37" s="104">
        <v>250</v>
      </c>
      <c r="J37" s="104">
        <v>398</v>
      </c>
      <c r="K37" s="104">
        <v>156</v>
      </c>
      <c r="L37" s="104">
        <v>212</v>
      </c>
      <c r="M37" s="104">
        <v>140</v>
      </c>
      <c r="N37" s="104">
        <v>291</v>
      </c>
      <c r="O37" s="104">
        <v>375</v>
      </c>
      <c r="P37" s="47">
        <v>1</v>
      </c>
      <c r="Q37" s="54">
        <v>2998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0" ht="15" x14ac:dyDescent="0.25">
      <c r="A38" s="49" t="s">
        <v>21</v>
      </c>
      <c r="B38" s="8"/>
      <c r="C38" s="8"/>
      <c r="D38" s="45">
        <v>2990</v>
      </c>
      <c r="E38" s="54">
        <v>2990</v>
      </c>
      <c r="F38" s="104">
        <v>409</v>
      </c>
      <c r="G38" s="104">
        <v>239</v>
      </c>
      <c r="H38" s="104">
        <v>339</v>
      </c>
      <c r="I38" s="104">
        <v>352</v>
      </c>
      <c r="J38" s="104">
        <v>389</v>
      </c>
      <c r="K38" s="104">
        <v>152</v>
      </c>
      <c r="L38" s="104">
        <v>280</v>
      </c>
      <c r="M38" s="104">
        <v>54</v>
      </c>
      <c r="N38" s="104">
        <v>228</v>
      </c>
      <c r="O38" s="104">
        <v>589</v>
      </c>
      <c r="P38" s="47">
        <v>2</v>
      </c>
      <c r="Q38" s="54">
        <v>3031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0" ht="15" x14ac:dyDescent="0.25">
      <c r="A39" s="49" t="s">
        <v>209</v>
      </c>
      <c r="B39" s="8"/>
      <c r="C39" s="8"/>
      <c r="D39" s="45">
        <v>2979</v>
      </c>
      <c r="E39" s="54">
        <v>2979</v>
      </c>
      <c r="F39" s="104">
        <v>485</v>
      </c>
      <c r="G39" s="104">
        <v>352</v>
      </c>
      <c r="H39" s="104">
        <v>344</v>
      </c>
      <c r="I39" s="104">
        <v>352</v>
      </c>
      <c r="J39" s="104">
        <v>405</v>
      </c>
      <c r="K39" s="104">
        <v>121</v>
      </c>
      <c r="L39" s="104">
        <v>241</v>
      </c>
      <c r="M39" s="104">
        <v>220</v>
      </c>
      <c r="N39" s="104">
        <v>364</v>
      </c>
      <c r="O39" s="104">
        <v>325</v>
      </c>
      <c r="P39" s="47">
        <v>3</v>
      </c>
      <c r="Q39" s="54">
        <v>3209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0" ht="15" x14ac:dyDescent="0.25">
      <c r="A40" s="49" t="s">
        <v>62</v>
      </c>
      <c r="B40" s="8"/>
      <c r="C40" s="8"/>
      <c r="D40" s="45">
        <v>2964</v>
      </c>
      <c r="E40" s="54">
        <v>2964</v>
      </c>
      <c r="F40" s="104">
        <v>518</v>
      </c>
      <c r="G40" s="104">
        <v>356</v>
      </c>
      <c r="H40" s="104">
        <v>484</v>
      </c>
      <c r="I40" s="104">
        <v>389</v>
      </c>
      <c r="J40" s="104">
        <v>325</v>
      </c>
      <c r="K40" s="104">
        <v>223</v>
      </c>
      <c r="L40" s="104">
        <v>293</v>
      </c>
      <c r="M40" s="104">
        <v>103</v>
      </c>
      <c r="N40" s="104">
        <v>334</v>
      </c>
      <c r="O40" s="104">
        <v>268</v>
      </c>
      <c r="P40" s="47">
        <v>3</v>
      </c>
      <c r="Q40" s="54">
        <v>3293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ht="15" x14ac:dyDescent="0.25">
      <c r="A41" s="49" t="s">
        <v>126</v>
      </c>
      <c r="B41" s="8"/>
      <c r="C41" s="8"/>
      <c r="D41" s="45">
        <v>2937</v>
      </c>
      <c r="E41" s="54">
        <v>2373</v>
      </c>
      <c r="F41" s="104">
        <v>446</v>
      </c>
      <c r="G41" s="104">
        <v>404</v>
      </c>
      <c r="H41" s="104">
        <v>534</v>
      </c>
      <c r="I41" s="104">
        <v>441</v>
      </c>
      <c r="J41" s="104">
        <v>149</v>
      </c>
      <c r="K41" s="104">
        <v>70</v>
      </c>
      <c r="L41" s="104">
        <v>414</v>
      </c>
      <c r="M41" s="104">
        <v>175</v>
      </c>
      <c r="N41" s="104">
        <v>501</v>
      </c>
      <c r="O41" s="104">
        <v>285</v>
      </c>
      <c r="P41" s="47">
        <v>10</v>
      </c>
      <c r="Q41" s="54">
        <v>3419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ht="15" x14ac:dyDescent="0.25">
      <c r="A42" s="49" t="s">
        <v>109</v>
      </c>
      <c r="B42" s="8"/>
      <c r="C42" s="8"/>
      <c r="D42" s="45">
        <v>2936</v>
      </c>
      <c r="E42" s="54">
        <v>2748</v>
      </c>
      <c r="F42" s="104">
        <v>371</v>
      </c>
      <c r="G42" s="104">
        <v>358</v>
      </c>
      <c r="H42" s="104">
        <v>435</v>
      </c>
      <c r="I42" s="104">
        <v>345</v>
      </c>
      <c r="J42" s="104">
        <v>291</v>
      </c>
      <c r="K42" s="104">
        <v>68</v>
      </c>
      <c r="L42" s="104">
        <v>332</v>
      </c>
      <c r="M42" s="104">
        <v>78</v>
      </c>
      <c r="N42" s="104">
        <v>366</v>
      </c>
      <c r="O42" s="104">
        <v>535</v>
      </c>
      <c r="P42" s="47">
        <v>7</v>
      </c>
      <c r="Q42" s="54">
        <v>3179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0" ht="15" x14ac:dyDescent="0.25">
      <c r="A43" s="49" t="s">
        <v>56</v>
      </c>
      <c r="B43" s="8"/>
      <c r="C43" s="8"/>
      <c r="D43" s="45">
        <v>2929</v>
      </c>
      <c r="E43" s="54">
        <v>2929</v>
      </c>
      <c r="F43" s="104">
        <v>616</v>
      </c>
      <c r="G43" s="104">
        <v>405</v>
      </c>
      <c r="H43" s="104">
        <v>341</v>
      </c>
      <c r="I43" s="104">
        <v>317</v>
      </c>
      <c r="J43" s="104">
        <v>346</v>
      </c>
      <c r="K43" s="104">
        <v>0</v>
      </c>
      <c r="L43" s="104">
        <v>277</v>
      </c>
      <c r="M43" s="104">
        <v>121</v>
      </c>
      <c r="N43" s="104">
        <v>262</v>
      </c>
      <c r="O43" s="104">
        <v>244</v>
      </c>
      <c r="P43" s="47">
        <v>1</v>
      </c>
      <c r="Q43" s="54">
        <v>2929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0" ht="15" x14ac:dyDescent="0.25">
      <c r="A44" s="49" t="s">
        <v>223</v>
      </c>
      <c r="B44" s="8">
        <v>2021</v>
      </c>
      <c r="C44" s="8">
        <v>35</v>
      </c>
      <c r="D44" s="45">
        <v>2928</v>
      </c>
      <c r="E44" s="54">
        <v>2732</v>
      </c>
      <c r="F44" s="104">
        <v>332</v>
      </c>
      <c r="G44" s="104">
        <v>350</v>
      </c>
      <c r="H44" s="104">
        <v>397</v>
      </c>
      <c r="I44" s="104">
        <v>270</v>
      </c>
      <c r="J44" s="104">
        <v>273</v>
      </c>
      <c r="K44" s="104">
        <v>216</v>
      </c>
      <c r="L44" s="104">
        <v>355</v>
      </c>
      <c r="M44" s="104">
        <v>145</v>
      </c>
      <c r="N44" s="104">
        <v>328</v>
      </c>
      <c r="O44" s="104">
        <v>262</v>
      </c>
      <c r="P44" s="47">
        <v>1</v>
      </c>
      <c r="Q44" s="54">
        <v>2928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0" ht="15" x14ac:dyDescent="0.25">
      <c r="A45" s="49" t="s">
        <v>48</v>
      </c>
      <c r="B45" s="8"/>
      <c r="C45" s="8"/>
      <c r="D45" s="45">
        <v>2895</v>
      </c>
      <c r="E45" s="54">
        <v>2316</v>
      </c>
      <c r="F45" s="104">
        <v>412</v>
      </c>
      <c r="G45" s="104">
        <v>441</v>
      </c>
      <c r="H45" s="104">
        <v>419</v>
      </c>
      <c r="I45" s="104">
        <v>367</v>
      </c>
      <c r="J45" s="104">
        <v>286</v>
      </c>
      <c r="K45" s="104">
        <v>46</v>
      </c>
      <c r="L45" s="104">
        <v>341</v>
      </c>
      <c r="M45" s="104">
        <v>73</v>
      </c>
      <c r="N45" s="104">
        <v>256</v>
      </c>
      <c r="O45" s="104">
        <v>281</v>
      </c>
      <c r="P45" s="47">
        <v>2</v>
      </c>
      <c r="Q45" s="54">
        <v>2922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0" ht="15" x14ac:dyDescent="0.25">
      <c r="A46" s="49" t="s">
        <v>244</v>
      </c>
      <c r="B46" s="8">
        <v>2023</v>
      </c>
      <c r="C46" s="8">
        <v>16</v>
      </c>
      <c r="D46" s="45">
        <v>2885</v>
      </c>
      <c r="E46" s="54">
        <v>2885</v>
      </c>
      <c r="F46" s="104">
        <v>393</v>
      </c>
      <c r="G46" s="104">
        <v>404</v>
      </c>
      <c r="H46" s="104">
        <v>194</v>
      </c>
      <c r="I46" s="104">
        <v>464</v>
      </c>
      <c r="J46" s="104">
        <v>283</v>
      </c>
      <c r="K46" s="104">
        <v>139</v>
      </c>
      <c r="L46" s="104">
        <v>186</v>
      </c>
      <c r="M46" s="104">
        <v>140</v>
      </c>
      <c r="N46" s="104">
        <v>354</v>
      </c>
      <c r="O46" s="104">
        <v>328</v>
      </c>
      <c r="P46" s="47">
        <v>1</v>
      </c>
      <c r="Q46" s="54">
        <v>2885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ht="15" x14ac:dyDescent="0.25">
      <c r="A47" s="49" t="s">
        <v>13</v>
      </c>
      <c r="B47" s="8"/>
      <c r="C47" s="8"/>
      <c r="D47" s="45">
        <v>2883</v>
      </c>
      <c r="E47" s="54">
        <v>2883</v>
      </c>
      <c r="F47" s="104">
        <v>360</v>
      </c>
      <c r="G47" s="104">
        <v>274</v>
      </c>
      <c r="H47" s="104">
        <v>351</v>
      </c>
      <c r="I47" s="104">
        <v>389</v>
      </c>
      <c r="J47" s="104">
        <v>200</v>
      </c>
      <c r="K47" s="104">
        <v>140</v>
      </c>
      <c r="L47" s="104">
        <v>324</v>
      </c>
      <c r="M47" s="104">
        <v>199</v>
      </c>
      <c r="N47" s="104">
        <v>357</v>
      </c>
      <c r="O47" s="104">
        <v>289</v>
      </c>
      <c r="P47" s="47">
        <v>1</v>
      </c>
      <c r="Q47" s="54">
        <v>2883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ht="15" x14ac:dyDescent="0.25">
      <c r="A48" s="49" t="s">
        <v>202</v>
      </c>
      <c r="B48" s="8"/>
      <c r="C48" s="8"/>
      <c r="D48" s="45">
        <v>2850</v>
      </c>
      <c r="E48" s="54">
        <v>2850</v>
      </c>
      <c r="F48" s="104">
        <v>421</v>
      </c>
      <c r="G48" s="104">
        <v>413</v>
      </c>
      <c r="H48" s="104">
        <v>456</v>
      </c>
      <c r="I48" s="104">
        <v>389</v>
      </c>
      <c r="J48" s="104">
        <v>200</v>
      </c>
      <c r="K48" s="104">
        <v>58</v>
      </c>
      <c r="L48" s="104">
        <v>372</v>
      </c>
      <c r="M48" s="104">
        <v>103</v>
      </c>
      <c r="N48" s="104">
        <v>364</v>
      </c>
      <c r="O48" s="104">
        <v>233</v>
      </c>
      <c r="P48" s="47">
        <v>2</v>
      </c>
      <c r="Q48" s="54">
        <v>3009</v>
      </c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ht="15" x14ac:dyDescent="0.25">
      <c r="A49" s="49" t="s">
        <v>97</v>
      </c>
      <c r="B49" s="8"/>
      <c r="C49" s="8"/>
      <c r="D49" s="45">
        <v>2814</v>
      </c>
      <c r="E49" s="54">
        <v>1818</v>
      </c>
      <c r="F49" s="104">
        <v>480</v>
      </c>
      <c r="G49" s="104">
        <v>341</v>
      </c>
      <c r="H49" s="104">
        <v>630</v>
      </c>
      <c r="I49" s="104">
        <v>352</v>
      </c>
      <c r="J49" s="104">
        <v>0</v>
      </c>
      <c r="K49" s="104">
        <v>0</v>
      </c>
      <c r="L49" s="104">
        <v>527</v>
      </c>
      <c r="M49" s="104">
        <v>110</v>
      </c>
      <c r="N49" s="104">
        <v>374</v>
      </c>
      <c r="O49" s="104">
        <v>0</v>
      </c>
      <c r="P49" s="47">
        <v>1</v>
      </c>
      <c r="Q49" s="54">
        <v>2814</v>
      </c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ht="15" x14ac:dyDescent="0.25">
      <c r="A50" s="49" t="s">
        <v>25</v>
      </c>
      <c r="B50" s="8"/>
      <c r="C50" s="8"/>
      <c r="D50" s="45">
        <v>2806</v>
      </c>
      <c r="E50" s="54">
        <v>2618</v>
      </c>
      <c r="F50" s="104">
        <v>327</v>
      </c>
      <c r="G50" s="104">
        <v>363</v>
      </c>
      <c r="H50" s="104">
        <v>416</v>
      </c>
      <c r="I50" s="104">
        <v>381</v>
      </c>
      <c r="J50" s="104">
        <v>205</v>
      </c>
      <c r="K50" s="104">
        <v>0</v>
      </c>
      <c r="L50" s="104">
        <v>319</v>
      </c>
      <c r="M50" s="104">
        <v>91</v>
      </c>
      <c r="N50" s="104">
        <v>229</v>
      </c>
      <c r="O50" s="104">
        <v>475</v>
      </c>
      <c r="P50" s="47">
        <v>1</v>
      </c>
      <c r="Q50" s="54">
        <v>2806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ht="15" x14ac:dyDescent="0.25">
      <c r="A51" s="49" t="s">
        <v>15</v>
      </c>
      <c r="B51" s="8"/>
      <c r="C51" s="8"/>
      <c r="D51" s="45">
        <v>2806</v>
      </c>
      <c r="E51" s="54">
        <v>1728</v>
      </c>
      <c r="F51" s="104">
        <v>284</v>
      </c>
      <c r="G51" s="104">
        <v>457</v>
      </c>
      <c r="H51" s="104">
        <v>401</v>
      </c>
      <c r="I51" s="104">
        <v>536</v>
      </c>
      <c r="J51" s="104">
        <v>0</v>
      </c>
      <c r="K51" s="104">
        <v>0</v>
      </c>
      <c r="L51" s="104">
        <v>445</v>
      </c>
      <c r="M51" s="104">
        <v>389</v>
      </c>
      <c r="N51" s="104">
        <v>294</v>
      </c>
      <c r="O51" s="104">
        <v>0</v>
      </c>
      <c r="P51" s="47">
        <v>6</v>
      </c>
      <c r="Q51" s="54">
        <v>2806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1:80" ht="15" x14ac:dyDescent="0.25">
      <c r="A52" s="49" t="s">
        <v>23</v>
      </c>
      <c r="B52" s="8"/>
      <c r="C52" s="8"/>
      <c r="D52" s="45">
        <v>2797</v>
      </c>
      <c r="E52" s="54">
        <v>2797</v>
      </c>
      <c r="F52" s="104">
        <v>230</v>
      </c>
      <c r="G52" s="104">
        <v>252</v>
      </c>
      <c r="H52" s="104">
        <v>356</v>
      </c>
      <c r="I52" s="104">
        <v>389</v>
      </c>
      <c r="J52" s="104">
        <v>263</v>
      </c>
      <c r="K52" s="104">
        <v>54</v>
      </c>
      <c r="L52" s="104">
        <v>252</v>
      </c>
      <c r="M52" s="104">
        <v>140</v>
      </c>
      <c r="N52" s="104">
        <v>324</v>
      </c>
      <c r="O52" s="104">
        <v>537</v>
      </c>
      <c r="P52" s="47">
        <v>1</v>
      </c>
      <c r="Q52" s="54">
        <v>2797</v>
      </c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1:80" ht="15" x14ac:dyDescent="0.25">
      <c r="A53" s="49" t="s">
        <v>115</v>
      </c>
      <c r="B53" s="8"/>
      <c r="C53" s="8"/>
      <c r="D53" s="45">
        <v>2787</v>
      </c>
      <c r="E53" s="54">
        <v>2787</v>
      </c>
      <c r="F53" s="104">
        <v>365</v>
      </c>
      <c r="G53" s="104">
        <v>350</v>
      </c>
      <c r="H53" s="104">
        <v>370</v>
      </c>
      <c r="I53" s="104">
        <v>389</v>
      </c>
      <c r="J53" s="104">
        <v>286</v>
      </c>
      <c r="K53" s="104">
        <v>139</v>
      </c>
      <c r="L53" s="104">
        <v>280</v>
      </c>
      <c r="M53" s="104">
        <v>86</v>
      </c>
      <c r="N53" s="104">
        <v>381</v>
      </c>
      <c r="O53" s="104">
        <v>435</v>
      </c>
      <c r="P53" s="47">
        <v>2</v>
      </c>
      <c r="Q53" s="54">
        <v>3081</v>
      </c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1:80" ht="15" x14ac:dyDescent="0.25">
      <c r="A54" s="49" t="s">
        <v>59</v>
      </c>
      <c r="B54" s="8"/>
      <c r="C54" s="8"/>
      <c r="D54" s="45">
        <v>2720</v>
      </c>
      <c r="E54" s="54">
        <v>2720</v>
      </c>
      <c r="F54" s="104">
        <v>341</v>
      </c>
      <c r="G54" s="104">
        <v>332</v>
      </c>
      <c r="H54" s="104">
        <v>354</v>
      </c>
      <c r="I54" s="104">
        <v>389</v>
      </c>
      <c r="J54" s="104">
        <v>286</v>
      </c>
      <c r="K54" s="104">
        <v>142</v>
      </c>
      <c r="L54" s="104">
        <v>229</v>
      </c>
      <c r="M54" s="104">
        <v>0</v>
      </c>
      <c r="N54" s="104">
        <v>332</v>
      </c>
      <c r="O54" s="104">
        <v>315</v>
      </c>
      <c r="P54" s="47">
        <v>2</v>
      </c>
      <c r="Q54" s="54">
        <v>2720</v>
      </c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1:80" ht="15" x14ac:dyDescent="0.25">
      <c r="A55" s="49" t="s">
        <v>123</v>
      </c>
      <c r="B55" s="8"/>
      <c r="C55" s="8"/>
      <c r="D55" s="45">
        <v>2719</v>
      </c>
      <c r="E55" s="54">
        <v>2719</v>
      </c>
      <c r="F55" s="104">
        <v>346</v>
      </c>
      <c r="G55" s="104">
        <v>354</v>
      </c>
      <c r="H55" s="104">
        <v>415</v>
      </c>
      <c r="I55" s="104">
        <v>464</v>
      </c>
      <c r="J55" s="104">
        <v>283</v>
      </c>
      <c r="K55" s="104">
        <v>0</v>
      </c>
      <c r="L55" s="104">
        <v>317</v>
      </c>
      <c r="M55" s="104">
        <v>15</v>
      </c>
      <c r="N55" s="104">
        <v>313</v>
      </c>
      <c r="O55" s="104">
        <v>302</v>
      </c>
      <c r="P55" s="47">
        <v>3</v>
      </c>
      <c r="Q55" s="54">
        <v>2809</v>
      </c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1:80" ht="15" x14ac:dyDescent="0.25">
      <c r="A56" s="49" t="s">
        <v>88</v>
      </c>
      <c r="B56" s="8"/>
      <c r="C56" s="8"/>
      <c r="D56" s="45">
        <v>2702</v>
      </c>
      <c r="E56" s="54">
        <v>2702</v>
      </c>
      <c r="F56" s="104">
        <v>318</v>
      </c>
      <c r="G56" s="104">
        <v>332</v>
      </c>
      <c r="H56" s="104">
        <v>341</v>
      </c>
      <c r="I56" s="104">
        <v>283</v>
      </c>
      <c r="J56" s="104">
        <v>365</v>
      </c>
      <c r="K56" s="104">
        <v>111</v>
      </c>
      <c r="L56" s="104">
        <v>223</v>
      </c>
      <c r="M56" s="104">
        <v>121</v>
      </c>
      <c r="N56" s="104">
        <v>300</v>
      </c>
      <c r="O56" s="104">
        <v>466</v>
      </c>
      <c r="P56" s="47">
        <v>2</v>
      </c>
      <c r="Q56" s="54">
        <v>2860</v>
      </c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1:80" ht="15" x14ac:dyDescent="0.25">
      <c r="A57" s="49" t="s">
        <v>24</v>
      </c>
      <c r="B57" s="8"/>
      <c r="C57" s="8"/>
      <c r="D57" s="45">
        <v>2678</v>
      </c>
      <c r="E57" s="54">
        <v>2678</v>
      </c>
      <c r="F57" s="104">
        <v>318</v>
      </c>
      <c r="G57" s="104">
        <v>350</v>
      </c>
      <c r="H57" s="104">
        <v>410</v>
      </c>
      <c r="I57" s="104">
        <v>352</v>
      </c>
      <c r="J57" s="104">
        <v>219</v>
      </c>
      <c r="K57" s="104">
        <v>6</v>
      </c>
      <c r="L57" s="104">
        <v>300</v>
      </c>
      <c r="M57" s="104">
        <v>121</v>
      </c>
      <c r="N57" s="104">
        <v>406</v>
      </c>
      <c r="O57" s="104">
        <v>450</v>
      </c>
      <c r="P57" s="47">
        <v>3</v>
      </c>
      <c r="Q57" s="54">
        <v>2932</v>
      </c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</row>
    <row r="58" spans="1:80" ht="15" x14ac:dyDescent="0.25">
      <c r="A58" s="49" t="s">
        <v>26</v>
      </c>
      <c r="B58" s="8"/>
      <c r="C58" s="8"/>
      <c r="D58" s="45">
        <v>2672</v>
      </c>
      <c r="E58" s="54">
        <v>2672</v>
      </c>
      <c r="F58" s="104">
        <v>443</v>
      </c>
      <c r="G58" s="104">
        <v>261</v>
      </c>
      <c r="H58" s="104">
        <v>326</v>
      </c>
      <c r="I58" s="104">
        <v>352</v>
      </c>
      <c r="J58" s="104">
        <v>423</v>
      </c>
      <c r="K58" s="104">
        <v>47</v>
      </c>
      <c r="L58" s="104">
        <v>253</v>
      </c>
      <c r="M58" s="104">
        <v>15</v>
      </c>
      <c r="N58" s="104">
        <v>206</v>
      </c>
      <c r="O58" s="104">
        <v>560</v>
      </c>
      <c r="P58" s="47">
        <v>4</v>
      </c>
      <c r="Q58" s="54">
        <v>2886</v>
      </c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1:80" ht="15" x14ac:dyDescent="0.25">
      <c r="A59" s="49" t="s">
        <v>103</v>
      </c>
      <c r="B59" s="8"/>
      <c r="C59" s="8"/>
      <c r="D59" s="45">
        <v>2668</v>
      </c>
      <c r="E59" s="54">
        <v>2668</v>
      </c>
      <c r="F59" s="104">
        <v>404</v>
      </c>
      <c r="G59" s="104">
        <v>384</v>
      </c>
      <c r="H59" s="104">
        <v>450</v>
      </c>
      <c r="I59" s="104">
        <v>426</v>
      </c>
      <c r="J59" s="104">
        <v>115</v>
      </c>
      <c r="K59" s="104">
        <v>121</v>
      </c>
      <c r="L59" s="104">
        <v>346</v>
      </c>
      <c r="M59" s="104">
        <v>40</v>
      </c>
      <c r="N59" s="104">
        <v>260</v>
      </c>
      <c r="O59" s="104">
        <v>122</v>
      </c>
      <c r="P59" s="47">
        <v>1</v>
      </c>
      <c r="Q59" s="54">
        <v>2668</v>
      </c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</row>
    <row r="60" spans="1:80" ht="15" x14ac:dyDescent="0.25">
      <c r="A60" s="49" t="s">
        <v>31</v>
      </c>
      <c r="B60" s="8"/>
      <c r="C60" s="8"/>
      <c r="D60" s="45">
        <v>2609</v>
      </c>
      <c r="E60" s="54">
        <v>2609</v>
      </c>
      <c r="F60" s="104">
        <v>379</v>
      </c>
      <c r="G60" s="104">
        <v>375</v>
      </c>
      <c r="H60" s="104">
        <v>369</v>
      </c>
      <c r="I60" s="104">
        <v>352</v>
      </c>
      <c r="J60" s="104">
        <v>378</v>
      </c>
      <c r="K60" s="104">
        <v>14</v>
      </c>
      <c r="L60" s="104">
        <v>236</v>
      </c>
      <c r="M60" s="104">
        <v>0</v>
      </c>
      <c r="N60" s="104">
        <v>232</v>
      </c>
      <c r="O60" s="104">
        <v>493</v>
      </c>
      <c r="P60" s="47">
        <v>6</v>
      </c>
      <c r="Q60" s="54">
        <v>2828</v>
      </c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</row>
    <row r="61" spans="1:80" ht="15" x14ac:dyDescent="0.25">
      <c r="A61" s="49" t="s">
        <v>94</v>
      </c>
      <c r="B61" s="8"/>
      <c r="C61" s="8"/>
      <c r="D61" s="45">
        <v>2609</v>
      </c>
      <c r="E61" s="54">
        <v>2099</v>
      </c>
      <c r="F61" s="104">
        <v>334</v>
      </c>
      <c r="G61" s="104">
        <v>281</v>
      </c>
      <c r="H61" s="104">
        <v>403</v>
      </c>
      <c r="I61" s="104">
        <v>338</v>
      </c>
      <c r="J61" s="104">
        <v>325</v>
      </c>
      <c r="K61" s="104">
        <v>0</v>
      </c>
      <c r="L61" s="104">
        <v>306</v>
      </c>
      <c r="M61" s="104">
        <v>149</v>
      </c>
      <c r="N61" s="104">
        <v>230</v>
      </c>
      <c r="O61" s="104">
        <v>491</v>
      </c>
      <c r="P61" s="47">
        <v>7</v>
      </c>
      <c r="Q61" s="54">
        <v>2857</v>
      </c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</row>
    <row r="62" spans="1:80" ht="15" x14ac:dyDescent="0.25">
      <c r="A62" s="49" t="s">
        <v>127</v>
      </c>
      <c r="B62" s="8"/>
      <c r="C62" s="8"/>
      <c r="D62" s="45">
        <v>2571</v>
      </c>
      <c r="E62" s="54">
        <v>2389</v>
      </c>
      <c r="F62" s="104">
        <v>321</v>
      </c>
      <c r="G62" s="104">
        <v>345</v>
      </c>
      <c r="H62" s="104">
        <v>478</v>
      </c>
      <c r="I62" s="104">
        <v>290</v>
      </c>
      <c r="J62" s="104">
        <v>275</v>
      </c>
      <c r="K62" s="104">
        <v>0</v>
      </c>
      <c r="L62" s="104">
        <v>364</v>
      </c>
      <c r="M62" s="104">
        <v>127</v>
      </c>
      <c r="N62" s="104">
        <v>292</v>
      </c>
      <c r="O62" s="104">
        <v>380</v>
      </c>
      <c r="P62" s="47">
        <v>7</v>
      </c>
      <c r="Q62" s="54">
        <v>2872</v>
      </c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</row>
    <row r="63" spans="1:80" ht="15" x14ac:dyDescent="0.25">
      <c r="A63" s="49" t="s">
        <v>163</v>
      </c>
      <c r="B63" s="8"/>
      <c r="C63" s="8"/>
      <c r="D63" s="45">
        <v>2565</v>
      </c>
      <c r="E63" s="54">
        <v>2565</v>
      </c>
      <c r="F63" s="104">
        <v>249</v>
      </c>
      <c r="G63" s="104">
        <v>162</v>
      </c>
      <c r="H63" s="104">
        <v>435</v>
      </c>
      <c r="I63" s="104">
        <v>317</v>
      </c>
      <c r="J63" s="104">
        <v>234</v>
      </c>
      <c r="K63" s="104">
        <v>106</v>
      </c>
      <c r="L63" s="104">
        <v>336</v>
      </c>
      <c r="M63" s="104">
        <v>86</v>
      </c>
      <c r="N63" s="104">
        <v>310</v>
      </c>
      <c r="O63" s="104">
        <v>330</v>
      </c>
      <c r="P63" s="47">
        <v>1</v>
      </c>
      <c r="Q63" s="54">
        <v>2565</v>
      </c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</row>
    <row r="64" spans="1:80" ht="15" x14ac:dyDescent="0.25">
      <c r="A64" s="49" t="s">
        <v>40</v>
      </c>
      <c r="B64" s="8"/>
      <c r="C64" s="8"/>
      <c r="D64" s="45">
        <v>2533</v>
      </c>
      <c r="E64" s="54">
        <v>2533</v>
      </c>
      <c r="F64" s="104">
        <v>318</v>
      </c>
      <c r="G64" s="104">
        <v>255</v>
      </c>
      <c r="H64" s="104">
        <v>408</v>
      </c>
      <c r="I64" s="104">
        <v>464</v>
      </c>
      <c r="J64" s="104">
        <v>206</v>
      </c>
      <c r="K64" s="104">
        <v>217</v>
      </c>
      <c r="L64" s="104">
        <v>273</v>
      </c>
      <c r="M64" s="104">
        <v>140</v>
      </c>
      <c r="N64" s="104">
        <v>288</v>
      </c>
      <c r="O64" s="104">
        <v>206</v>
      </c>
      <c r="P64" s="47">
        <v>3</v>
      </c>
      <c r="Q64" s="54">
        <v>2775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</row>
    <row r="65" spans="1:80" ht="15" x14ac:dyDescent="0.25">
      <c r="A65" s="49" t="s">
        <v>165</v>
      </c>
      <c r="B65" s="8"/>
      <c r="C65" s="8"/>
      <c r="D65" s="45">
        <v>2530</v>
      </c>
      <c r="E65" s="54">
        <v>2052</v>
      </c>
      <c r="F65" s="104">
        <v>357</v>
      </c>
      <c r="G65" s="104">
        <v>204</v>
      </c>
      <c r="H65" s="104">
        <v>280</v>
      </c>
      <c r="I65" s="104">
        <v>257</v>
      </c>
      <c r="J65" s="104">
        <v>397</v>
      </c>
      <c r="K65" s="104">
        <v>0</v>
      </c>
      <c r="L65" s="104">
        <v>239</v>
      </c>
      <c r="M65" s="104">
        <v>0</v>
      </c>
      <c r="N65" s="104">
        <v>188</v>
      </c>
      <c r="O65" s="104">
        <v>608</v>
      </c>
      <c r="P65" s="47">
        <v>1</v>
      </c>
      <c r="Q65" s="54">
        <v>2530</v>
      </c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</row>
    <row r="66" spans="1:80" ht="15" x14ac:dyDescent="0.25">
      <c r="A66" s="49" t="s">
        <v>212</v>
      </c>
      <c r="B66" s="8"/>
      <c r="C66" s="8"/>
      <c r="D66" s="45">
        <v>2507</v>
      </c>
      <c r="E66" s="54">
        <v>2001</v>
      </c>
      <c r="F66" s="104">
        <v>327</v>
      </c>
      <c r="G66" s="104">
        <v>292</v>
      </c>
      <c r="H66" s="104">
        <v>402</v>
      </c>
      <c r="I66" s="104">
        <v>270</v>
      </c>
      <c r="J66" s="104">
        <v>259</v>
      </c>
      <c r="K66" s="104">
        <v>0</v>
      </c>
      <c r="L66" s="104">
        <v>262</v>
      </c>
      <c r="M66" s="104">
        <v>128</v>
      </c>
      <c r="N66" s="104">
        <v>294</v>
      </c>
      <c r="O66" s="104">
        <v>273</v>
      </c>
      <c r="P66" s="47">
        <v>1</v>
      </c>
      <c r="Q66" s="54">
        <v>2507</v>
      </c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</row>
    <row r="67" spans="1:80" ht="15" x14ac:dyDescent="0.25">
      <c r="A67" s="49" t="s">
        <v>225</v>
      </c>
      <c r="B67" s="8">
        <v>2023</v>
      </c>
      <c r="C67" s="8">
        <v>46</v>
      </c>
      <c r="D67" s="45">
        <v>2351</v>
      </c>
      <c r="E67" s="54">
        <v>1639</v>
      </c>
      <c r="F67" s="104">
        <v>410</v>
      </c>
      <c r="G67" s="104">
        <v>262</v>
      </c>
      <c r="H67" s="104">
        <v>489</v>
      </c>
      <c r="I67" s="104">
        <v>338</v>
      </c>
      <c r="J67" s="104">
        <v>237</v>
      </c>
      <c r="K67" s="104">
        <v>0</v>
      </c>
      <c r="L67" s="104">
        <v>342</v>
      </c>
      <c r="M67" s="104">
        <v>0</v>
      </c>
      <c r="N67" s="104">
        <v>273</v>
      </c>
      <c r="O67" s="104">
        <v>0</v>
      </c>
      <c r="P67" s="47">
        <v>1</v>
      </c>
      <c r="Q67" s="54">
        <v>2710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</row>
    <row r="68" spans="1:80" ht="15" x14ac:dyDescent="0.25">
      <c r="A68" s="49"/>
      <c r="B68" s="8">
        <v>2022</v>
      </c>
      <c r="C68" s="8">
        <v>45</v>
      </c>
      <c r="D68" s="45">
        <v>2502</v>
      </c>
      <c r="E68" s="54">
        <v>1674</v>
      </c>
      <c r="F68" s="104">
        <v>390</v>
      </c>
      <c r="G68" s="104">
        <v>297</v>
      </c>
      <c r="H68" s="104">
        <v>441</v>
      </c>
      <c r="I68" s="104">
        <v>338</v>
      </c>
      <c r="J68" s="104">
        <v>198</v>
      </c>
      <c r="K68" s="104">
        <v>0</v>
      </c>
      <c r="L68" s="104">
        <v>346</v>
      </c>
      <c r="M68" s="104">
        <v>89</v>
      </c>
      <c r="N68" s="104">
        <v>226</v>
      </c>
      <c r="O68" s="104">
        <v>177</v>
      </c>
      <c r="P68" s="47">
        <v>1</v>
      </c>
      <c r="Q68" s="54">
        <v>2710</v>
      </c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</row>
    <row r="69" spans="1:80" ht="15" x14ac:dyDescent="0.25">
      <c r="A69" s="49"/>
      <c r="B69" s="8">
        <v>2021</v>
      </c>
      <c r="C69" s="8">
        <v>44</v>
      </c>
      <c r="D69" s="45">
        <v>2106</v>
      </c>
      <c r="E69" s="54">
        <v>1694</v>
      </c>
      <c r="F69" s="104">
        <v>464</v>
      </c>
      <c r="G69" s="104">
        <v>271</v>
      </c>
      <c r="H69" s="104">
        <v>431</v>
      </c>
      <c r="I69" s="104">
        <v>257</v>
      </c>
      <c r="J69" s="104">
        <v>116</v>
      </c>
      <c r="K69" s="104">
        <v>0</v>
      </c>
      <c r="L69" s="104">
        <v>309</v>
      </c>
      <c r="M69" s="104">
        <v>0</v>
      </c>
      <c r="N69" s="104">
        <v>226</v>
      </c>
      <c r="O69" s="104">
        <v>32</v>
      </c>
      <c r="P69" s="47">
        <v>1</v>
      </c>
      <c r="Q69" s="54">
        <v>2710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</row>
    <row r="70" spans="1:80" ht="15" x14ac:dyDescent="0.25">
      <c r="A70" s="49" t="s">
        <v>104</v>
      </c>
      <c r="B70" s="8"/>
      <c r="C70" s="8"/>
      <c r="D70" s="45">
        <v>2500</v>
      </c>
      <c r="E70" s="54">
        <v>2500</v>
      </c>
      <c r="F70" s="104">
        <v>249</v>
      </c>
      <c r="G70" s="104">
        <v>240</v>
      </c>
      <c r="H70" s="104">
        <v>354</v>
      </c>
      <c r="I70" s="104">
        <v>250</v>
      </c>
      <c r="J70" s="104">
        <v>346</v>
      </c>
      <c r="K70" s="104">
        <v>96</v>
      </c>
      <c r="L70" s="104">
        <v>268</v>
      </c>
      <c r="M70" s="104">
        <v>0</v>
      </c>
      <c r="N70" s="104">
        <v>293</v>
      </c>
      <c r="O70" s="104">
        <v>404</v>
      </c>
      <c r="P70" s="47">
        <v>1</v>
      </c>
      <c r="Q70" s="54">
        <v>2500</v>
      </c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</row>
    <row r="71" spans="1:80" ht="15" x14ac:dyDescent="0.25">
      <c r="A71" s="49" t="s">
        <v>46</v>
      </c>
      <c r="B71" s="8"/>
      <c r="C71" s="8"/>
      <c r="D71" s="45">
        <v>2490</v>
      </c>
      <c r="E71" s="54">
        <v>2301</v>
      </c>
      <c r="F71" s="104">
        <v>238</v>
      </c>
      <c r="G71" s="104">
        <v>267</v>
      </c>
      <c r="H71" s="104">
        <v>337</v>
      </c>
      <c r="I71" s="104">
        <v>381</v>
      </c>
      <c r="J71" s="104">
        <v>243</v>
      </c>
      <c r="K71" s="104">
        <v>75</v>
      </c>
      <c r="L71" s="104">
        <v>264</v>
      </c>
      <c r="M71" s="104">
        <v>187</v>
      </c>
      <c r="N71" s="104">
        <v>109</v>
      </c>
      <c r="O71" s="104">
        <v>389</v>
      </c>
      <c r="P71" s="47">
        <v>1</v>
      </c>
      <c r="Q71" s="54">
        <v>2490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</row>
    <row r="72" spans="1:80" ht="15" x14ac:dyDescent="0.25">
      <c r="A72" s="49" t="s">
        <v>203</v>
      </c>
      <c r="B72" s="8"/>
      <c r="C72" s="8"/>
      <c r="D72" s="45">
        <v>2462</v>
      </c>
      <c r="E72" s="54">
        <v>2292</v>
      </c>
      <c r="F72" s="104">
        <v>376</v>
      </c>
      <c r="G72" s="104">
        <v>345</v>
      </c>
      <c r="H72" s="104">
        <v>459</v>
      </c>
      <c r="I72" s="104">
        <v>345</v>
      </c>
      <c r="J72" s="104">
        <v>129</v>
      </c>
      <c r="K72" s="104">
        <v>0</v>
      </c>
      <c r="L72" s="104">
        <v>414</v>
      </c>
      <c r="M72" s="104">
        <v>59</v>
      </c>
      <c r="N72" s="104">
        <v>406</v>
      </c>
      <c r="O72" s="104">
        <v>88</v>
      </c>
      <c r="P72" s="47">
        <v>4</v>
      </c>
      <c r="Q72" s="54">
        <v>2621</v>
      </c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</row>
    <row r="73" spans="1:80" ht="15" x14ac:dyDescent="0.25">
      <c r="A73" s="49" t="s">
        <v>231</v>
      </c>
      <c r="B73" s="8">
        <v>2022</v>
      </c>
      <c r="C73" s="8">
        <v>17</v>
      </c>
      <c r="D73" s="45">
        <v>2450</v>
      </c>
      <c r="E73" s="54">
        <v>2450</v>
      </c>
      <c r="F73" s="104">
        <v>295</v>
      </c>
      <c r="G73" s="104">
        <v>301</v>
      </c>
      <c r="H73" s="104">
        <v>295</v>
      </c>
      <c r="I73" s="104">
        <v>283</v>
      </c>
      <c r="J73" s="104">
        <v>217</v>
      </c>
      <c r="K73" s="104">
        <v>111</v>
      </c>
      <c r="L73" s="104">
        <v>210</v>
      </c>
      <c r="M73" s="104">
        <v>220</v>
      </c>
      <c r="N73" s="104">
        <v>164</v>
      </c>
      <c r="O73" s="104">
        <v>354</v>
      </c>
      <c r="P73" s="47">
        <v>1</v>
      </c>
      <c r="Q73" s="54">
        <v>2450</v>
      </c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</row>
    <row r="74" spans="1:80" ht="15" x14ac:dyDescent="0.25">
      <c r="A74" s="49" t="s">
        <v>119</v>
      </c>
      <c r="B74" s="8"/>
      <c r="C74" s="8"/>
      <c r="D74" s="45">
        <v>2443</v>
      </c>
      <c r="E74" s="54">
        <v>2002</v>
      </c>
      <c r="F74" s="104">
        <v>255</v>
      </c>
      <c r="G74" s="104">
        <v>306</v>
      </c>
      <c r="H74" s="104">
        <v>392</v>
      </c>
      <c r="I74" s="104">
        <v>404</v>
      </c>
      <c r="J74" s="104">
        <v>252</v>
      </c>
      <c r="K74" s="104">
        <v>0</v>
      </c>
      <c r="L74" s="104">
        <v>294</v>
      </c>
      <c r="M74" s="104">
        <v>73</v>
      </c>
      <c r="N74" s="104">
        <v>340</v>
      </c>
      <c r="O74" s="104">
        <v>561</v>
      </c>
      <c r="P74" s="47">
        <v>2</v>
      </c>
      <c r="Q74" s="54">
        <v>2877</v>
      </c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</row>
    <row r="75" spans="1:80" ht="15" x14ac:dyDescent="0.25">
      <c r="A75" s="49" t="s">
        <v>50</v>
      </c>
      <c r="B75" s="8"/>
      <c r="C75" s="8"/>
      <c r="D75" s="45">
        <v>2417</v>
      </c>
      <c r="E75" s="54">
        <v>1589</v>
      </c>
      <c r="F75" s="104">
        <v>287</v>
      </c>
      <c r="G75" s="104">
        <v>288</v>
      </c>
      <c r="H75" s="104">
        <v>390</v>
      </c>
      <c r="I75" s="104">
        <v>338</v>
      </c>
      <c r="J75" s="104">
        <v>228</v>
      </c>
      <c r="K75" s="104">
        <v>0</v>
      </c>
      <c r="L75" s="104">
        <v>239</v>
      </c>
      <c r="M75" s="104">
        <v>199</v>
      </c>
      <c r="N75" s="104">
        <v>195</v>
      </c>
      <c r="O75" s="104">
        <v>281</v>
      </c>
      <c r="P75" s="47">
        <v>2</v>
      </c>
      <c r="Q75" s="54">
        <v>2445</v>
      </c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</row>
    <row r="76" spans="1:80" ht="15" x14ac:dyDescent="0.25">
      <c r="A76" s="49" t="s">
        <v>89</v>
      </c>
      <c r="B76" s="8"/>
      <c r="C76" s="8"/>
      <c r="D76" s="45">
        <v>2386</v>
      </c>
      <c r="E76" s="54">
        <v>2386</v>
      </c>
      <c r="F76" s="104">
        <v>380</v>
      </c>
      <c r="G76" s="104">
        <v>214</v>
      </c>
      <c r="H76" s="104">
        <v>386</v>
      </c>
      <c r="I76" s="104">
        <v>317</v>
      </c>
      <c r="J76" s="104">
        <v>205</v>
      </c>
      <c r="K76" s="104">
        <v>84</v>
      </c>
      <c r="L76" s="104">
        <v>271</v>
      </c>
      <c r="M76" s="104">
        <v>0</v>
      </c>
      <c r="N76" s="104">
        <v>191</v>
      </c>
      <c r="O76" s="104">
        <v>338</v>
      </c>
      <c r="P76" s="47">
        <v>1</v>
      </c>
      <c r="Q76" s="54">
        <v>2386</v>
      </c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</row>
    <row r="77" spans="1:80" ht="15" x14ac:dyDescent="0.25">
      <c r="A77" s="49" t="s">
        <v>58</v>
      </c>
      <c r="B77" s="8"/>
      <c r="C77" s="8"/>
      <c r="D77" s="45">
        <v>2377</v>
      </c>
      <c r="E77" s="54">
        <v>2377</v>
      </c>
      <c r="F77" s="104">
        <v>327</v>
      </c>
      <c r="G77" s="104">
        <v>245</v>
      </c>
      <c r="H77" s="104">
        <v>407</v>
      </c>
      <c r="I77" s="104">
        <v>352</v>
      </c>
      <c r="J77" s="104">
        <v>171</v>
      </c>
      <c r="K77" s="104">
        <v>122</v>
      </c>
      <c r="L77" s="104">
        <v>279</v>
      </c>
      <c r="M77" s="104">
        <v>231</v>
      </c>
      <c r="N77" s="104">
        <v>283</v>
      </c>
      <c r="O77" s="104">
        <v>175</v>
      </c>
      <c r="P77" s="47">
        <v>2</v>
      </c>
      <c r="Q77" s="54">
        <v>2592</v>
      </c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</row>
    <row r="78" spans="1:80" ht="15" x14ac:dyDescent="0.25">
      <c r="A78" s="49" t="s">
        <v>207</v>
      </c>
      <c r="B78" s="8"/>
      <c r="C78" s="8"/>
      <c r="D78" s="45">
        <v>2367</v>
      </c>
      <c r="E78" s="54">
        <v>1859</v>
      </c>
      <c r="F78" s="104">
        <v>238</v>
      </c>
      <c r="G78" s="104">
        <v>326</v>
      </c>
      <c r="H78" s="104">
        <v>372</v>
      </c>
      <c r="I78" s="104">
        <v>404</v>
      </c>
      <c r="J78" s="104">
        <v>142</v>
      </c>
      <c r="K78" s="104">
        <v>85</v>
      </c>
      <c r="L78" s="104">
        <v>331</v>
      </c>
      <c r="M78" s="104">
        <v>214</v>
      </c>
      <c r="N78" s="104">
        <v>271</v>
      </c>
      <c r="O78" s="104">
        <v>111</v>
      </c>
      <c r="P78" s="47">
        <v>3</v>
      </c>
      <c r="Q78" s="54">
        <v>2494</v>
      </c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</row>
    <row r="79" spans="1:80" ht="15" x14ac:dyDescent="0.25">
      <c r="A79" s="49" t="s">
        <v>95</v>
      </c>
      <c r="B79" s="8"/>
      <c r="C79" s="8"/>
      <c r="D79" s="45">
        <v>2361</v>
      </c>
      <c r="E79" s="54">
        <v>2361</v>
      </c>
      <c r="F79" s="104">
        <v>365</v>
      </c>
      <c r="G79" s="104">
        <v>333</v>
      </c>
      <c r="H79" s="104">
        <v>444</v>
      </c>
      <c r="I79" s="104">
        <v>317</v>
      </c>
      <c r="J79" s="104">
        <v>174</v>
      </c>
      <c r="K79" s="104">
        <v>55</v>
      </c>
      <c r="L79" s="104">
        <v>331</v>
      </c>
      <c r="M79" s="104">
        <v>121</v>
      </c>
      <c r="N79" s="104">
        <v>305</v>
      </c>
      <c r="O79" s="104">
        <v>168</v>
      </c>
      <c r="P79" s="47">
        <v>3</v>
      </c>
      <c r="Q79" s="54">
        <v>2613</v>
      </c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</row>
    <row r="80" spans="1:80" ht="15" x14ac:dyDescent="0.25">
      <c r="A80" s="49" t="s">
        <v>29</v>
      </c>
      <c r="B80" s="8"/>
      <c r="C80" s="8"/>
      <c r="D80" s="45">
        <v>2347</v>
      </c>
      <c r="E80" s="54">
        <v>2347</v>
      </c>
      <c r="F80" s="104">
        <v>433</v>
      </c>
      <c r="G80" s="104">
        <v>335</v>
      </c>
      <c r="H80" s="104">
        <v>398</v>
      </c>
      <c r="I80" s="104">
        <v>367</v>
      </c>
      <c r="J80" s="104">
        <v>275</v>
      </c>
      <c r="K80" s="104">
        <v>0</v>
      </c>
      <c r="L80" s="104">
        <v>278</v>
      </c>
      <c r="M80" s="104">
        <v>0</v>
      </c>
      <c r="N80" s="104">
        <v>247</v>
      </c>
      <c r="O80" s="104">
        <v>298</v>
      </c>
      <c r="P80" s="47">
        <v>16</v>
      </c>
      <c r="Q80" s="54">
        <v>2631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</row>
    <row r="81" spans="1:80" ht="15" x14ac:dyDescent="0.25">
      <c r="A81" s="49" t="s">
        <v>49</v>
      </c>
      <c r="B81" s="8"/>
      <c r="C81" s="8"/>
      <c r="D81" s="45">
        <v>2347</v>
      </c>
      <c r="E81" s="54">
        <v>2173</v>
      </c>
      <c r="F81" s="104">
        <v>425</v>
      </c>
      <c r="G81" s="104">
        <v>343</v>
      </c>
      <c r="H81" s="104">
        <v>398</v>
      </c>
      <c r="I81" s="104">
        <v>310</v>
      </c>
      <c r="J81" s="104">
        <v>195</v>
      </c>
      <c r="K81" s="104">
        <v>0</v>
      </c>
      <c r="L81" s="104">
        <v>303</v>
      </c>
      <c r="M81" s="104">
        <v>0</v>
      </c>
      <c r="N81" s="104">
        <v>236</v>
      </c>
      <c r="O81" s="104">
        <v>176</v>
      </c>
      <c r="P81" s="47">
        <v>2</v>
      </c>
      <c r="Q81" s="54">
        <v>2386</v>
      </c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</row>
    <row r="82" spans="1:80" ht="15" x14ac:dyDescent="0.25">
      <c r="A82" s="49" t="s">
        <v>110</v>
      </c>
      <c r="B82" s="8"/>
      <c r="C82" s="8"/>
      <c r="D82" s="45">
        <v>2343</v>
      </c>
      <c r="E82" s="54">
        <v>1972</v>
      </c>
      <c r="F82" s="104">
        <v>233</v>
      </c>
      <c r="G82" s="104">
        <v>343</v>
      </c>
      <c r="H82" s="104">
        <v>450</v>
      </c>
      <c r="I82" s="104">
        <v>419</v>
      </c>
      <c r="J82" s="104">
        <v>230</v>
      </c>
      <c r="K82" s="104">
        <v>0</v>
      </c>
      <c r="L82" s="104">
        <v>234</v>
      </c>
      <c r="M82" s="104">
        <v>130</v>
      </c>
      <c r="N82" s="104">
        <v>242</v>
      </c>
      <c r="O82" s="104">
        <v>318</v>
      </c>
      <c r="P82" s="47">
        <v>8</v>
      </c>
      <c r="Q82" s="54">
        <v>2599</v>
      </c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</row>
    <row r="83" spans="1:80" ht="15" x14ac:dyDescent="0.25">
      <c r="A83" s="49" t="s">
        <v>91</v>
      </c>
      <c r="B83" s="8"/>
      <c r="C83" s="8"/>
      <c r="D83" s="45">
        <v>2332</v>
      </c>
      <c r="E83" s="54">
        <v>2332</v>
      </c>
      <c r="F83" s="104">
        <v>321</v>
      </c>
      <c r="G83" s="104">
        <v>280</v>
      </c>
      <c r="H83" s="104">
        <v>316</v>
      </c>
      <c r="I83" s="104">
        <v>389</v>
      </c>
      <c r="J83" s="104">
        <v>258</v>
      </c>
      <c r="K83" s="104">
        <v>88</v>
      </c>
      <c r="L83" s="104">
        <v>275</v>
      </c>
      <c r="M83" s="104">
        <v>103</v>
      </c>
      <c r="N83" s="104">
        <v>302</v>
      </c>
      <c r="O83" s="104">
        <v>0</v>
      </c>
      <c r="P83" s="47">
        <v>1</v>
      </c>
      <c r="Q83" s="54">
        <v>2332</v>
      </c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</row>
    <row r="84" spans="1:80" ht="15" x14ac:dyDescent="0.25">
      <c r="A84" s="49" t="s">
        <v>92</v>
      </c>
      <c r="B84" s="8"/>
      <c r="C84" s="8"/>
      <c r="D84" s="45">
        <v>2315</v>
      </c>
      <c r="E84" s="54">
        <v>2315</v>
      </c>
      <c r="F84" s="104">
        <v>228</v>
      </c>
      <c r="G84" s="104">
        <v>303</v>
      </c>
      <c r="H84" s="104">
        <v>354</v>
      </c>
      <c r="I84" s="104">
        <v>389</v>
      </c>
      <c r="J84" s="104">
        <v>152</v>
      </c>
      <c r="K84" s="104">
        <v>139</v>
      </c>
      <c r="L84" s="104">
        <v>266</v>
      </c>
      <c r="M84" s="104">
        <v>0</v>
      </c>
      <c r="N84" s="104">
        <v>199</v>
      </c>
      <c r="O84" s="104">
        <v>285</v>
      </c>
      <c r="P84" s="47">
        <v>1</v>
      </c>
      <c r="Q84" s="54">
        <v>2315</v>
      </c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</row>
    <row r="85" spans="1:80" ht="15" x14ac:dyDescent="0.25">
      <c r="A85" s="49" t="s">
        <v>28</v>
      </c>
      <c r="B85" s="8"/>
      <c r="C85" s="8"/>
      <c r="D85" s="45">
        <v>2265</v>
      </c>
      <c r="E85" s="54">
        <v>2265</v>
      </c>
      <c r="F85" s="104">
        <v>346</v>
      </c>
      <c r="G85" s="104">
        <v>319</v>
      </c>
      <c r="H85" s="104">
        <v>290</v>
      </c>
      <c r="I85" s="104">
        <v>317</v>
      </c>
      <c r="J85" s="104">
        <v>135</v>
      </c>
      <c r="K85" s="104">
        <v>76</v>
      </c>
      <c r="L85" s="104">
        <v>155</v>
      </c>
      <c r="M85" s="104">
        <v>40</v>
      </c>
      <c r="N85" s="104">
        <v>217</v>
      </c>
      <c r="O85" s="104">
        <v>370</v>
      </c>
      <c r="P85" s="47">
        <v>1</v>
      </c>
      <c r="Q85" s="54">
        <v>2265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</row>
    <row r="86" spans="1:80" ht="15" x14ac:dyDescent="0.25">
      <c r="A86" s="49" t="s">
        <v>57</v>
      </c>
      <c r="B86" s="8"/>
      <c r="C86" s="8"/>
      <c r="D86" s="45">
        <v>2250</v>
      </c>
      <c r="E86" s="54">
        <v>2159</v>
      </c>
      <c r="F86" s="104">
        <v>246</v>
      </c>
      <c r="G86" s="104">
        <v>250</v>
      </c>
      <c r="H86" s="104">
        <v>375</v>
      </c>
      <c r="I86" s="104">
        <v>317</v>
      </c>
      <c r="J86" s="104">
        <v>150</v>
      </c>
      <c r="K86" s="104">
        <v>0</v>
      </c>
      <c r="L86" s="104">
        <v>273</v>
      </c>
      <c r="M86" s="104">
        <v>187</v>
      </c>
      <c r="N86" s="104">
        <v>298</v>
      </c>
      <c r="O86" s="104">
        <v>322</v>
      </c>
      <c r="P86" s="47">
        <v>4</v>
      </c>
      <c r="Q86" s="54">
        <v>2418</v>
      </c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</row>
    <row r="87" spans="1:80" ht="15" x14ac:dyDescent="0.25">
      <c r="A87" s="49" t="s">
        <v>210</v>
      </c>
      <c r="B87" s="8"/>
      <c r="C87" s="8"/>
      <c r="D87" s="45">
        <v>2249</v>
      </c>
      <c r="E87" s="54">
        <v>2076</v>
      </c>
      <c r="F87" s="104">
        <v>318</v>
      </c>
      <c r="G87" s="104">
        <v>323</v>
      </c>
      <c r="H87" s="104">
        <v>333</v>
      </c>
      <c r="I87" s="104">
        <v>381</v>
      </c>
      <c r="J87" s="104">
        <v>226</v>
      </c>
      <c r="K87" s="104">
        <v>70</v>
      </c>
      <c r="L87" s="104">
        <v>205</v>
      </c>
      <c r="M87" s="104">
        <v>109</v>
      </c>
      <c r="N87" s="104">
        <v>144</v>
      </c>
      <c r="O87" s="104">
        <v>336</v>
      </c>
      <c r="P87" s="47">
        <v>3</v>
      </c>
      <c r="Q87" s="54">
        <v>2445</v>
      </c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</row>
    <row r="88" spans="1:80" ht="15" x14ac:dyDescent="0.25">
      <c r="A88" s="49" t="s">
        <v>128</v>
      </c>
      <c r="B88" s="8"/>
      <c r="C88" s="8"/>
      <c r="D88" s="45">
        <v>2239</v>
      </c>
      <c r="E88" s="54">
        <v>2239</v>
      </c>
      <c r="F88" s="104">
        <v>289</v>
      </c>
      <c r="G88" s="104">
        <v>294</v>
      </c>
      <c r="H88" s="104">
        <v>425</v>
      </c>
      <c r="I88" s="104">
        <v>317</v>
      </c>
      <c r="J88" s="104">
        <v>123</v>
      </c>
      <c r="K88" s="104">
        <v>0</v>
      </c>
      <c r="L88" s="104">
        <v>252</v>
      </c>
      <c r="M88" s="104">
        <v>140</v>
      </c>
      <c r="N88" s="104">
        <v>294</v>
      </c>
      <c r="O88" s="104">
        <v>105</v>
      </c>
      <c r="P88" s="47">
        <v>2</v>
      </c>
      <c r="Q88" s="54">
        <v>2239</v>
      </c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</row>
    <row r="89" spans="1:80" ht="15" x14ac:dyDescent="0.25">
      <c r="A89" s="49" t="s">
        <v>106</v>
      </c>
      <c r="B89" s="8"/>
      <c r="C89" s="8"/>
      <c r="D89" s="45">
        <v>2236</v>
      </c>
      <c r="E89" s="54">
        <v>2236</v>
      </c>
      <c r="F89" s="104">
        <v>191</v>
      </c>
      <c r="G89" s="104">
        <v>267</v>
      </c>
      <c r="H89" s="104">
        <v>319</v>
      </c>
      <c r="I89" s="104">
        <v>283</v>
      </c>
      <c r="J89" s="104">
        <v>272</v>
      </c>
      <c r="K89" s="104">
        <v>29</v>
      </c>
      <c r="L89" s="104">
        <v>197</v>
      </c>
      <c r="M89" s="104">
        <v>0</v>
      </c>
      <c r="N89" s="104">
        <v>174</v>
      </c>
      <c r="O89" s="104">
        <v>504</v>
      </c>
      <c r="P89" s="47">
        <v>1</v>
      </c>
      <c r="Q89" s="54">
        <v>2236</v>
      </c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</row>
    <row r="90" spans="1:80" ht="15" x14ac:dyDescent="0.25">
      <c r="A90" s="49" t="s">
        <v>208</v>
      </c>
      <c r="B90" s="8"/>
      <c r="C90" s="8"/>
      <c r="D90" s="45">
        <v>2230</v>
      </c>
      <c r="E90" s="54">
        <v>2230</v>
      </c>
      <c r="F90" s="104">
        <v>327</v>
      </c>
      <c r="G90" s="104">
        <v>215</v>
      </c>
      <c r="H90" s="104">
        <v>371</v>
      </c>
      <c r="I90" s="104">
        <v>317</v>
      </c>
      <c r="J90" s="104">
        <v>119</v>
      </c>
      <c r="K90" s="104">
        <v>0</v>
      </c>
      <c r="L90" s="104">
        <v>352</v>
      </c>
      <c r="M90" s="104">
        <v>54</v>
      </c>
      <c r="N90" s="104">
        <v>242</v>
      </c>
      <c r="O90" s="104">
        <v>233</v>
      </c>
      <c r="P90" s="47">
        <v>1</v>
      </c>
      <c r="Q90" s="54">
        <v>2230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</row>
    <row r="91" spans="1:80" ht="15" x14ac:dyDescent="0.25">
      <c r="A91" s="49" t="s">
        <v>52</v>
      </c>
      <c r="B91" s="8"/>
      <c r="C91" s="8"/>
      <c r="D91" s="45">
        <v>2180</v>
      </c>
      <c r="E91" s="54">
        <v>2180</v>
      </c>
      <c r="F91" s="104">
        <v>287</v>
      </c>
      <c r="G91" s="104">
        <v>315</v>
      </c>
      <c r="H91" s="104">
        <v>396</v>
      </c>
      <c r="I91" s="104">
        <v>283</v>
      </c>
      <c r="J91" s="104">
        <v>134</v>
      </c>
      <c r="K91" s="104">
        <v>69</v>
      </c>
      <c r="L91" s="104">
        <v>304</v>
      </c>
      <c r="M91" s="104">
        <v>0</v>
      </c>
      <c r="N91" s="104">
        <v>287</v>
      </c>
      <c r="O91" s="104">
        <v>256</v>
      </c>
      <c r="P91" s="47">
        <v>2</v>
      </c>
      <c r="Q91" s="54">
        <v>2331</v>
      </c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</row>
    <row r="92" spans="1:80" ht="15" x14ac:dyDescent="0.25">
      <c r="A92" s="49" t="s">
        <v>30</v>
      </c>
      <c r="B92" s="8"/>
      <c r="C92" s="8"/>
      <c r="D92" s="45">
        <v>2166</v>
      </c>
      <c r="E92" s="54">
        <v>2166</v>
      </c>
      <c r="F92" s="104">
        <v>293</v>
      </c>
      <c r="G92" s="104">
        <v>271</v>
      </c>
      <c r="H92" s="104">
        <v>378</v>
      </c>
      <c r="I92" s="104">
        <v>218</v>
      </c>
      <c r="J92" s="104">
        <v>200</v>
      </c>
      <c r="K92" s="104">
        <v>96</v>
      </c>
      <c r="L92" s="104">
        <v>259</v>
      </c>
      <c r="M92" s="104">
        <v>0</v>
      </c>
      <c r="N92" s="104">
        <v>224</v>
      </c>
      <c r="O92" s="104">
        <v>268</v>
      </c>
      <c r="P92" s="47">
        <v>2</v>
      </c>
      <c r="Q92" s="54">
        <v>2207</v>
      </c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</row>
    <row r="93" spans="1:80" ht="15" x14ac:dyDescent="0.25">
      <c r="A93" s="49" t="s">
        <v>116</v>
      </c>
      <c r="B93" s="8"/>
      <c r="C93" s="8"/>
      <c r="D93" s="45">
        <v>2158</v>
      </c>
      <c r="E93" s="54">
        <v>2158</v>
      </c>
      <c r="F93" s="104">
        <v>365</v>
      </c>
      <c r="G93" s="104">
        <v>267</v>
      </c>
      <c r="H93" s="104">
        <v>472</v>
      </c>
      <c r="I93" s="104">
        <v>389</v>
      </c>
      <c r="J93" s="104">
        <v>83</v>
      </c>
      <c r="K93" s="104">
        <v>25</v>
      </c>
      <c r="L93" s="104">
        <v>337</v>
      </c>
      <c r="M93" s="104">
        <v>15</v>
      </c>
      <c r="N93" s="104">
        <v>329</v>
      </c>
      <c r="O93" s="104">
        <v>0</v>
      </c>
      <c r="P93" s="47">
        <v>2</v>
      </c>
      <c r="Q93" s="54">
        <v>2282</v>
      </c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</row>
    <row r="94" spans="1:80" ht="15" x14ac:dyDescent="0.25">
      <c r="A94" s="49" t="s">
        <v>233</v>
      </c>
      <c r="B94" s="8">
        <v>2022</v>
      </c>
      <c r="C94" s="8">
        <v>14</v>
      </c>
      <c r="D94" s="45">
        <v>2121</v>
      </c>
      <c r="E94" s="54">
        <v>2121</v>
      </c>
      <c r="F94" s="104">
        <v>324</v>
      </c>
      <c r="G94" s="104">
        <v>303</v>
      </c>
      <c r="H94" s="104">
        <v>180</v>
      </c>
      <c r="I94" s="104">
        <v>389</v>
      </c>
      <c r="J94" s="104">
        <v>158</v>
      </c>
      <c r="K94" s="104">
        <v>0</v>
      </c>
      <c r="L94" s="104">
        <v>126</v>
      </c>
      <c r="M94" s="104">
        <v>121</v>
      </c>
      <c r="N94" s="104">
        <v>158</v>
      </c>
      <c r="O94" s="104">
        <v>362</v>
      </c>
      <c r="P94" s="47">
        <v>1</v>
      </c>
      <c r="Q94" s="54">
        <v>2121</v>
      </c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</row>
    <row r="95" spans="1:80" ht="15" x14ac:dyDescent="0.25">
      <c r="A95" s="49" t="s">
        <v>51</v>
      </c>
      <c r="B95" s="8"/>
      <c r="C95" s="8"/>
      <c r="D95" s="45">
        <v>2090</v>
      </c>
      <c r="E95" s="54">
        <v>2090</v>
      </c>
      <c r="F95" s="104">
        <v>259</v>
      </c>
      <c r="G95" s="104">
        <v>182</v>
      </c>
      <c r="H95" s="104">
        <v>398</v>
      </c>
      <c r="I95" s="104">
        <v>352</v>
      </c>
      <c r="J95" s="104">
        <v>178</v>
      </c>
      <c r="K95" s="104">
        <v>0</v>
      </c>
      <c r="L95" s="104">
        <v>201</v>
      </c>
      <c r="M95" s="104">
        <v>0</v>
      </c>
      <c r="N95" s="104">
        <v>325</v>
      </c>
      <c r="O95" s="104">
        <v>195</v>
      </c>
      <c r="P95" s="47">
        <v>1</v>
      </c>
      <c r="Q95" s="54">
        <v>2090</v>
      </c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</row>
    <row r="96" spans="1:80" ht="15" x14ac:dyDescent="0.25">
      <c r="A96" s="49" t="s">
        <v>14</v>
      </c>
      <c r="B96" s="8"/>
      <c r="C96" s="8"/>
      <c r="D96" s="45">
        <v>2086</v>
      </c>
      <c r="E96" s="54">
        <v>2086</v>
      </c>
      <c r="F96" s="104">
        <v>278</v>
      </c>
      <c r="G96" s="104">
        <v>196</v>
      </c>
      <c r="H96" s="104">
        <v>427</v>
      </c>
      <c r="I96" s="104">
        <v>464</v>
      </c>
      <c r="J96" s="104">
        <v>102</v>
      </c>
      <c r="K96" s="104">
        <v>0</v>
      </c>
      <c r="L96" s="104">
        <v>300</v>
      </c>
      <c r="M96" s="104">
        <v>0</v>
      </c>
      <c r="N96" s="104">
        <v>319</v>
      </c>
      <c r="O96" s="104">
        <v>0</v>
      </c>
      <c r="P96" s="47">
        <v>1</v>
      </c>
      <c r="Q96" s="54">
        <v>2086</v>
      </c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</row>
    <row r="97" spans="1:80" ht="15" x14ac:dyDescent="0.25">
      <c r="A97" s="49" t="s">
        <v>32</v>
      </c>
      <c r="B97" s="8"/>
      <c r="C97" s="8"/>
      <c r="D97" s="45">
        <v>2075</v>
      </c>
      <c r="E97" s="54">
        <v>2075</v>
      </c>
      <c r="F97" s="104">
        <v>314</v>
      </c>
      <c r="G97" s="104">
        <v>313</v>
      </c>
      <c r="H97" s="104">
        <v>388</v>
      </c>
      <c r="I97" s="104">
        <v>317</v>
      </c>
      <c r="J97" s="104">
        <v>0</v>
      </c>
      <c r="K97" s="104">
        <v>91</v>
      </c>
      <c r="L97" s="104">
        <v>301</v>
      </c>
      <c r="M97" s="104">
        <v>54</v>
      </c>
      <c r="N97" s="104">
        <v>297</v>
      </c>
      <c r="O97" s="104">
        <v>0</v>
      </c>
      <c r="P97" s="47">
        <v>1</v>
      </c>
      <c r="Q97" s="54">
        <v>2075</v>
      </c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</row>
    <row r="98" spans="1:80" ht="15" x14ac:dyDescent="0.25">
      <c r="A98" s="49" t="s">
        <v>131</v>
      </c>
      <c r="B98" s="8"/>
      <c r="C98" s="8"/>
      <c r="D98" s="45">
        <v>2074</v>
      </c>
      <c r="E98" s="54">
        <v>2074</v>
      </c>
      <c r="F98" s="104">
        <v>371</v>
      </c>
      <c r="G98" s="104">
        <v>252</v>
      </c>
      <c r="H98" s="104">
        <v>395</v>
      </c>
      <c r="I98" s="104">
        <v>188</v>
      </c>
      <c r="J98" s="104">
        <v>285</v>
      </c>
      <c r="K98" s="104">
        <v>0</v>
      </c>
      <c r="L98" s="104">
        <v>214</v>
      </c>
      <c r="M98" s="104">
        <v>0</v>
      </c>
      <c r="N98" s="104">
        <v>198</v>
      </c>
      <c r="O98" s="104">
        <v>171</v>
      </c>
      <c r="P98" s="47">
        <v>1</v>
      </c>
      <c r="Q98" s="54">
        <v>2074</v>
      </c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</row>
    <row r="99" spans="1:80" ht="15" x14ac:dyDescent="0.25">
      <c r="A99" s="49" t="s">
        <v>136</v>
      </c>
      <c r="B99" s="8"/>
      <c r="C99" s="8"/>
      <c r="D99" s="45">
        <v>2069</v>
      </c>
      <c r="E99" s="54">
        <v>2069</v>
      </c>
      <c r="F99" s="104">
        <v>301</v>
      </c>
      <c r="G99" s="104">
        <v>288</v>
      </c>
      <c r="H99" s="104">
        <v>407</v>
      </c>
      <c r="I99" s="104">
        <v>317</v>
      </c>
      <c r="J99" s="104">
        <v>218</v>
      </c>
      <c r="K99" s="104">
        <v>81</v>
      </c>
      <c r="L99" s="104">
        <v>229</v>
      </c>
      <c r="M99" s="104">
        <v>27</v>
      </c>
      <c r="N99" s="104">
        <v>201</v>
      </c>
      <c r="O99" s="104">
        <v>0</v>
      </c>
      <c r="P99" s="47">
        <v>1</v>
      </c>
      <c r="Q99" s="54">
        <v>2069</v>
      </c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</row>
    <row r="100" spans="1:80" ht="15" x14ac:dyDescent="0.25">
      <c r="A100" s="49" t="s">
        <v>129</v>
      </c>
      <c r="B100" s="8"/>
      <c r="C100" s="8"/>
      <c r="D100" s="45">
        <v>2058</v>
      </c>
      <c r="E100" s="54">
        <v>2058</v>
      </c>
      <c r="F100" s="104">
        <v>215</v>
      </c>
      <c r="G100" s="104">
        <v>252</v>
      </c>
      <c r="H100" s="104">
        <v>372</v>
      </c>
      <c r="I100" s="104">
        <v>250</v>
      </c>
      <c r="J100" s="104">
        <v>170</v>
      </c>
      <c r="K100" s="104">
        <v>42</v>
      </c>
      <c r="L100" s="104">
        <v>277</v>
      </c>
      <c r="M100" s="104">
        <v>140</v>
      </c>
      <c r="N100" s="104">
        <v>214</v>
      </c>
      <c r="O100" s="104">
        <v>181</v>
      </c>
      <c r="P100" s="47">
        <v>2</v>
      </c>
      <c r="Q100" s="54">
        <v>2113</v>
      </c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</row>
    <row r="101" spans="1:80" ht="15" x14ac:dyDescent="0.25">
      <c r="A101" s="49" t="s">
        <v>243</v>
      </c>
      <c r="B101" s="8">
        <v>2023</v>
      </c>
      <c r="C101" s="8">
        <v>36</v>
      </c>
      <c r="D101" s="45">
        <v>2050</v>
      </c>
      <c r="E101" s="54">
        <v>1898</v>
      </c>
      <c r="F101" s="104">
        <v>249</v>
      </c>
      <c r="G101" s="104">
        <v>299</v>
      </c>
      <c r="H101" s="104">
        <v>418</v>
      </c>
      <c r="I101" s="104">
        <v>381</v>
      </c>
      <c r="J101" s="104">
        <v>88</v>
      </c>
      <c r="K101" s="104">
        <v>0</v>
      </c>
      <c r="L101" s="104">
        <v>289</v>
      </c>
      <c r="M101" s="104">
        <v>0</v>
      </c>
      <c r="N101" s="104">
        <v>267</v>
      </c>
      <c r="O101" s="104">
        <v>59</v>
      </c>
      <c r="P101" s="47">
        <v>1</v>
      </c>
      <c r="Q101" s="54">
        <v>2050</v>
      </c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</row>
    <row r="102" spans="1:80" ht="15" x14ac:dyDescent="0.25">
      <c r="A102" s="49" t="s">
        <v>107</v>
      </c>
      <c r="B102" s="8"/>
      <c r="C102" s="8"/>
      <c r="D102" s="45">
        <v>2047</v>
      </c>
      <c r="E102" s="54">
        <v>2047</v>
      </c>
      <c r="F102" s="104">
        <v>221</v>
      </c>
      <c r="G102" s="104">
        <v>239</v>
      </c>
      <c r="H102" s="104">
        <v>312</v>
      </c>
      <c r="I102" s="104">
        <v>250</v>
      </c>
      <c r="J102" s="104">
        <v>258</v>
      </c>
      <c r="K102" s="104">
        <v>9</v>
      </c>
      <c r="L102" s="104">
        <v>228</v>
      </c>
      <c r="M102" s="104">
        <v>0</v>
      </c>
      <c r="N102" s="104">
        <v>160</v>
      </c>
      <c r="O102" s="104">
        <v>370</v>
      </c>
      <c r="P102" s="47">
        <v>1</v>
      </c>
      <c r="Q102" s="54">
        <v>2047</v>
      </c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</row>
    <row r="103" spans="1:80" ht="15" x14ac:dyDescent="0.25">
      <c r="A103" s="49" t="s">
        <v>93</v>
      </c>
      <c r="B103" s="8"/>
      <c r="C103" s="8"/>
      <c r="D103" s="45">
        <v>2043</v>
      </c>
      <c r="E103" s="54">
        <v>2043</v>
      </c>
      <c r="F103" s="104">
        <v>228</v>
      </c>
      <c r="G103" s="104">
        <v>198</v>
      </c>
      <c r="H103" s="104">
        <v>370</v>
      </c>
      <c r="I103" s="104">
        <v>283</v>
      </c>
      <c r="J103" s="104">
        <v>221</v>
      </c>
      <c r="K103" s="104">
        <v>97</v>
      </c>
      <c r="L103" s="104">
        <v>238</v>
      </c>
      <c r="M103" s="104">
        <v>0</v>
      </c>
      <c r="N103" s="104">
        <v>174</v>
      </c>
      <c r="O103" s="104">
        <v>298</v>
      </c>
      <c r="P103" s="47">
        <v>3</v>
      </c>
      <c r="Q103" s="54">
        <v>2107</v>
      </c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</row>
    <row r="104" spans="1:80" ht="15" x14ac:dyDescent="0.25">
      <c r="A104" s="49" t="s">
        <v>218</v>
      </c>
      <c r="B104" s="8"/>
      <c r="C104" s="8"/>
      <c r="D104" s="45">
        <v>2038</v>
      </c>
      <c r="E104" s="54">
        <v>2038</v>
      </c>
      <c r="F104" s="104">
        <v>332</v>
      </c>
      <c r="G104" s="104">
        <v>299</v>
      </c>
      <c r="H104" s="104">
        <v>439</v>
      </c>
      <c r="I104" s="104">
        <v>352</v>
      </c>
      <c r="J104" s="104">
        <v>24</v>
      </c>
      <c r="K104" s="104">
        <v>0</v>
      </c>
      <c r="L104" s="104">
        <v>264</v>
      </c>
      <c r="M104" s="104">
        <v>0</v>
      </c>
      <c r="N104" s="104">
        <v>255</v>
      </c>
      <c r="O104" s="104">
        <v>73</v>
      </c>
      <c r="P104" s="47">
        <v>1</v>
      </c>
      <c r="Q104" s="54">
        <v>2038</v>
      </c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</row>
    <row r="105" spans="1:80" ht="15" x14ac:dyDescent="0.25">
      <c r="A105" s="49" t="s">
        <v>105</v>
      </c>
      <c r="B105" s="8"/>
      <c r="C105" s="8"/>
      <c r="D105" s="45">
        <v>2004</v>
      </c>
      <c r="E105" s="54">
        <v>2004</v>
      </c>
      <c r="F105" s="104">
        <v>357</v>
      </c>
      <c r="G105" s="104">
        <v>267</v>
      </c>
      <c r="H105" s="104">
        <v>296</v>
      </c>
      <c r="I105" s="104">
        <v>317</v>
      </c>
      <c r="J105" s="104">
        <v>205</v>
      </c>
      <c r="K105" s="104">
        <v>191</v>
      </c>
      <c r="L105" s="104">
        <v>190</v>
      </c>
      <c r="M105" s="104">
        <v>0</v>
      </c>
      <c r="N105" s="104">
        <v>181</v>
      </c>
      <c r="O105" s="104">
        <v>0</v>
      </c>
      <c r="P105" s="47">
        <v>1</v>
      </c>
      <c r="Q105" s="54">
        <v>2004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</row>
    <row r="106" spans="1:80" ht="15" x14ac:dyDescent="0.25">
      <c r="A106" s="49" t="s">
        <v>206</v>
      </c>
      <c r="B106" s="8"/>
      <c r="C106" s="8"/>
      <c r="D106" s="45">
        <v>1979</v>
      </c>
      <c r="E106" s="54">
        <v>1822</v>
      </c>
      <c r="F106" s="104">
        <v>205</v>
      </c>
      <c r="G106" s="104">
        <v>206</v>
      </c>
      <c r="H106" s="104">
        <v>357</v>
      </c>
      <c r="I106" s="104">
        <v>270</v>
      </c>
      <c r="J106" s="104">
        <v>208</v>
      </c>
      <c r="K106" s="104">
        <v>0</v>
      </c>
      <c r="L106" s="104">
        <v>207</v>
      </c>
      <c r="M106" s="104">
        <v>109</v>
      </c>
      <c r="N106" s="104">
        <v>215</v>
      </c>
      <c r="O106" s="104">
        <v>304</v>
      </c>
      <c r="P106" s="47">
        <v>3</v>
      </c>
      <c r="Q106" s="54">
        <v>2081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</row>
    <row r="107" spans="1:80" ht="15" x14ac:dyDescent="0.25">
      <c r="A107" s="49" t="s">
        <v>222</v>
      </c>
      <c r="B107" s="8">
        <v>2021</v>
      </c>
      <c r="C107" s="8">
        <v>47</v>
      </c>
      <c r="D107" s="45">
        <v>1961</v>
      </c>
      <c r="E107" s="54">
        <v>1279</v>
      </c>
      <c r="F107" s="104">
        <v>251</v>
      </c>
      <c r="G107" s="104">
        <v>199</v>
      </c>
      <c r="H107" s="104">
        <v>408</v>
      </c>
      <c r="I107" s="104">
        <v>263</v>
      </c>
      <c r="J107" s="104">
        <v>102</v>
      </c>
      <c r="K107" s="104">
        <v>0</v>
      </c>
      <c r="L107" s="104">
        <v>310</v>
      </c>
      <c r="M107" s="104">
        <v>0</v>
      </c>
      <c r="N107" s="104">
        <v>248</v>
      </c>
      <c r="O107" s="104">
        <v>180</v>
      </c>
      <c r="P107" s="47">
        <v>1</v>
      </c>
      <c r="Q107" s="54">
        <v>1961</v>
      </c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</row>
    <row r="108" spans="1:80" ht="15" x14ac:dyDescent="0.25">
      <c r="A108" s="49" t="s">
        <v>224</v>
      </c>
      <c r="B108" s="8">
        <v>2021</v>
      </c>
      <c r="C108" s="8">
        <v>44</v>
      </c>
      <c r="D108" s="45">
        <v>1956</v>
      </c>
      <c r="E108" s="54">
        <v>1535</v>
      </c>
      <c r="F108" s="104">
        <v>309</v>
      </c>
      <c r="G108" s="104">
        <v>212</v>
      </c>
      <c r="H108" s="104">
        <v>393</v>
      </c>
      <c r="I108" s="104">
        <v>367</v>
      </c>
      <c r="J108" s="104">
        <v>184</v>
      </c>
      <c r="K108" s="104">
        <v>0</v>
      </c>
      <c r="L108" s="104">
        <v>204</v>
      </c>
      <c r="M108" s="104">
        <v>0</v>
      </c>
      <c r="N108" s="104">
        <v>212</v>
      </c>
      <c r="O108" s="104">
        <v>75</v>
      </c>
      <c r="P108" s="47">
        <v>1</v>
      </c>
      <c r="Q108" s="54">
        <v>1956</v>
      </c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</row>
    <row r="109" spans="1:80" ht="15" x14ac:dyDescent="0.25">
      <c r="A109" s="49" t="s">
        <v>37</v>
      </c>
      <c r="B109" s="8"/>
      <c r="C109" s="8"/>
      <c r="D109" s="45">
        <v>1935</v>
      </c>
      <c r="E109" s="54">
        <v>1935</v>
      </c>
      <c r="F109" s="104">
        <v>276</v>
      </c>
      <c r="G109" s="104">
        <v>239</v>
      </c>
      <c r="H109" s="104">
        <v>340</v>
      </c>
      <c r="I109" s="104">
        <v>283</v>
      </c>
      <c r="J109" s="104">
        <v>68</v>
      </c>
      <c r="K109" s="104">
        <v>79</v>
      </c>
      <c r="L109" s="104">
        <v>286</v>
      </c>
      <c r="M109" s="104">
        <v>121</v>
      </c>
      <c r="N109" s="104">
        <v>153</v>
      </c>
      <c r="O109" s="104">
        <v>311</v>
      </c>
      <c r="P109" s="47">
        <v>8</v>
      </c>
      <c r="Q109" s="54">
        <v>2156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</row>
    <row r="110" spans="1:80" ht="15" x14ac:dyDescent="0.25">
      <c r="A110" s="49" t="s">
        <v>96</v>
      </c>
      <c r="B110" s="8"/>
      <c r="C110" s="8"/>
      <c r="D110" s="45">
        <v>1931</v>
      </c>
      <c r="E110" s="54">
        <v>1931</v>
      </c>
      <c r="F110" s="104">
        <v>279</v>
      </c>
      <c r="G110" s="104">
        <v>209</v>
      </c>
      <c r="H110" s="104">
        <v>296</v>
      </c>
      <c r="I110" s="104">
        <v>218</v>
      </c>
      <c r="J110" s="104">
        <v>200</v>
      </c>
      <c r="K110" s="104">
        <v>32</v>
      </c>
      <c r="L110" s="104">
        <v>179</v>
      </c>
      <c r="M110" s="104">
        <v>0</v>
      </c>
      <c r="N110" s="104">
        <v>167</v>
      </c>
      <c r="O110" s="104">
        <v>351</v>
      </c>
      <c r="P110" s="47">
        <v>1</v>
      </c>
      <c r="Q110" s="54">
        <v>1931</v>
      </c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</row>
    <row r="111" spans="1:80" ht="15" x14ac:dyDescent="0.25">
      <c r="A111" s="49" t="s">
        <v>33</v>
      </c>
      <c r="B111" s="8"/>
      <c r="C111" s="8"/>
      <c r="D111" s="45">
        <v>1927</v>
      </c>
      <c r="E111" s="54">
        <v>1927</v>
      </c>
      <c r="F111" s="104">
        <v>350</v>
      </c>
      <c r="G111" s="104">
        <v>319</v>
      </c>
      <c r="H111" s="104">
        <v>341</v>
      </c>
      <c r="I111" s="104">
        <v>188</v>
      </c>
      <c r="J111" s="104">
        <v>279</v>
      </c>
      <c r="K111" s="104">
        <v>0</v>
      </c>
      <c r="L111" s="104">
        <v>269</v>
      </c>
      <c r="M111" s="104">
        <v>0</v>
      </c>
      <c r="N111" s="104">
        <v>181</v>
      </c>
      <c r="O111" s="104">
        <v>0</v>
      </c>
      <c r="P111" s="47">
        <v>1</v>
      </c>
      <c r="Q111" s="54">
        <v>1927</v>
      </c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</row>
    <row r="112" spans="1:80" ht="15" x14ac:dyDescent="0.25">
      <c r="A112" s="49" t="s">
        <v>204</v>
      </c>
      <c r="B112" s="8"/>
      <c r="C112" s="8"/>
      <c r="D112" s="45">
        <v>1899</v>
      </c>
      <c r="E112" s="54">
        <v>1748</v>
      </c>
      <c r="F112" s="104">
        <v>250</v>
      </c>
      <c r="G112" s="104">
        <v>129</v>
      </c>
      <c r="H112" s="104">
        <v>360</v>
      </c>
      <c r="I112" s="104">
        <v>206</v>
      </c>
      <c r="J112" s="104">
        <v>222</v>
      </c>
      <c r="K112" s="104">
        <v>0</v>
      </c>
      <c r="L112" s="104">
        <v>287</v>
      </c>
      <c r="M112" s="104">
        <v>0</v>
      </c>
      <c r="N112" s="104">
        <v>155</v>
      </c>
      <c r="O112" s="104">
        <v>290</v>
      </c>
      <c r="P112" s="47">
        <v>1</v>
      </c>
      <c r="Q112" s="54">
        <v>1899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</row>
    <row r="113" spans="1:80" ht="15" x14ac:dyDescent="0.25">
      <c r="A113" s="49" t="s">
        <v>111</v>
      </c>
      <c r="B113" s="8"/>
      <c r="C113" s="8"/>
      <c r="D113" s="45">
        <v>1890</v>
      </c>
      <c r="E113" s="54">
        <v>1890</v>
      </c>
      <c r="F113" s="104">
        <v>219</v>
      </c>
      <c r="G113" s="104">
        <v>201</v>
      </c>
      <c r="H113" s="104">
        <v>457</v>
      </c>
      <c r="I113" s="104">
        <v>250</v>
      </c>
      <c r="J113" s="104">
        <v>93</v>
      </c>
      <c r="K113" s="104">
        <v>55</v>
      </c>
      <c r="L113" s="104">
        <v>365</v>
      </c>
      <c r="M113" s="104">
        <v>0</v>
      </c>
      <c r="N113" s="104">
        <v>279</v>
      </c>
      <c r="O113" s="104">
        <v>0</v>
      </c>
      <c r="P113" s="47">
        <v>3</v>
      </c>
      <c r="Q113" s="54">
        <v>1919</v>
      </c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</row>
    <row r="114" spans="1:80" ht="15" x14ac:dyDescent="0.25">
      <c r="A114" s="49" t="s">
        <v>205</v>
      </c>
      <c r="B114" s="8"/>
      <c r="C114" s="8"/>
      <c r="D114" s="45">
        <v>1881</v>
      </c>
      <c r="E114" s="54">
        <v>1613</v>
      </c>
      <c r="F114" s="104">
        <v>0</v>
      </c>
      <c r="G114" s="104">
        <v>245</v>
      </c>
      <c r="H114" s="104">
        <v>478</v>
      </c>
      <c r="I114" s="104">
        <v>404</v>
      </c>
      <c r="J114" s="104">
        <v>0</v>
      </c>
      <c r="K114" s="104">
        <v>0</v>
      </c>
      <c r="L114" s="104">
        <v>331</v>
      </c>
      <c r="M114" s="104">
        <v>149</v>
      </c>
      <c r="N114" s="104">
        <v>274</v>
      </c>
      <c r="O114" s="104">
        <v>0</v>
      </c>
      <c r="P114" s="47">
        <v>1</v>
      </c>
      <c r="Q114" s="54">
        <v>1881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</row>
    <row r="115" spans="1:80" ht="15" x14ac:dyDescent="0.25">
      <c r="A115" s="49" t="s">
        <v>60</v>
      </c>
      <c r="B115" s="8"/>
      <c r="C115" s="8"/>
      <c r="D115" s="45">
        <v>1812</v>
      </c>
      <c r="E115" s="54">
        <v>1812</v>
      </c>
      <c r="F115" s="104">
        <v>239</v>
      </c>
      <c r="G115" s="104">
        <v>303</v>
      </c>
      <c r="H115" s="104">
        <v>406</v>
      </c>
      <c r="I115" s="104">
        <v>317</v>
      </c>
      <c r="J115" s="104">
        <v>59</v>
      </c>
      <c r="K115" s="104">
        <v>0</v>
      </c>
      <c r="L115" s="104">
        <v>216</v>
      </c>
      <c r="M115" s="104">
        <v>54</v>
      </c>
      <c r="N115" s="104">
        <v>327</v>
      </c>
      <c r="O115" s="104">
        <v>0</v>
      </c>
      <c r="P115" s="47">
        <v>2</v>
      </c>
      <c r="Q115" s="54">
        <v>1921</v>
      </c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</row>
    <row r="116" spans="1:80" ht="15" x14ac:dyDescent="0.25">
      <c r="A116" s="49" t="s">
        <v>162</v>
      </c>
      <c r="B116" s="8"/>
      <c r="C116" s="8"/>
      <c r="D116" s="45">
        <v>1791</v>
      </c>
      <c r="E116" s="54">
        <v>1637</v>
      </c>
      <c r="F116" s="104">
        <v>221</v>
      </c>
      <c r="G116" s="104">
        <v>182</v>
      </c>
      <c r="H116" s="104">
        <v>329</v>
      </c>
      <c r="I116" s="104">
        <v>270</v>
      </c>
      <c r="J116" s="104">
        <v>153</v>
      </c>
      <c r="K116" s="104">
        <v>104</v>
      </c>
      <c r="L116" s="104">
        <v>195</v>
      </c>
      <c r="M116" s="104">
        <v>0</v>
      </c>
      <c r="N116" s="104">
        <v>230</v>
      </c>
      <c r="O116" s="104">
        <v>107</v>
      </c>
      <c r="P116" s="47">
        <v>1</v>
      </c>
      <c r="Q116" s="54">
        <v>1791</v>
      </c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</row>
    <row r="117" spans="1:80" ht="12" x14ac:dyDescent="0.2">
      <c r="A117" s="49" t="s">
        <v>35</v>
      </c>
      <c r="B117" s="8"/>
      <c r="C117" s="8"/>
      <c r="D117" s="45">
        <v>1789</v>
      </c>
      <c r="E117" s="54">
        <v>1789</v>
      </c>
      <c r="F117" s="104">
        <v>254</v>
      </c>
      <c r="G117" s="104">
        <v>196</v>
      </c>
      <c r="H117" s="104">
        <v>370</v>
      </c>
      <c r="I117" s="104">
        <v>250</v>
      </c>
      <c r="J117" s="104">
        <v>132</v>
      </c>
      <c r="K117" s="104">
        <v>0</v>
      </c>
      <c r="L117" s="104">
        <v>260</v>
      </c>
      <c r="M117" s="104">
        <v>0</v>
      </c>
      <c r="N117" s="104">
        <v>213</v>
      </c>
      <c r="O117" s="104">
        <v>229</v>
      </c>
      <c r="P117" s="47">
        <v>2</v>
      </c>
      <c r="Q117" s="54">
        <v>1904</v>
      </c>
    </row>
    <row r="118" spans="1:80" ht="12" x14ac:dyDescent="0.2">
      <c r="A118" s="49" t="s">
        <v>98</v>
      </c>
      <c r="B118" s="8"/>
      <c r="C118" s="8"/>
      <c r="D118" s="45">
        <v>1764</v>
      </c>
      <c r="E118" s="54">
        <v>1764</v>
      </c>
      <c r="F118" s="104">
        <v>340</v>
      </c>
      <c r="G118" s="104">
        <v>235</v>
      </c>
      <c r="H118" s="104">
        <v>384</v>
      </c>
      <c r="I118" s="104">
        <v>218</v>
      </c>
      <c r="J118" s="104">
        <v>147</v>
      </c>
      <c r="K118" s="104">
        <v>0</v>
      </c>
      <c r="L118" s="104">
        <v>320</v>
      </c>
      <c r="M118" s="104">
        <v>0</v>
      </c>
      <c r="N118" s="104">
        <v>275</v>
      </c>
      <c r="O118" s="104">
        <v>116</v>
      </c>
      <c r="P118" s="47">
        <v>5</v>
      </c>
      <c r="Q118" s="54">
        <v>2035</v>
      </c>
    </row>
    <row r="119" spans="1:80" ht="12" x14ac:dyDescent="0.2">
      <c r="A119" s="49" t="s">
        <v>198</v>
      </c>
      <c r="B119" s="8"/>
      <c r="C119" s="8"/>
      <c r="D119" s="45">
        <v>1713</v>
      </c>
      <c r="E119" s="54">
        <v>1713</v>
      </c>
      <c r="F119" s="104">
        <v>412</v>
      </c>
      <c r="G119" s="104">
        <v>369</v>
      </c>
      <c r="H119" s="104">
        <v>291</v>
      </c>
      <c r="I119" s="104">
        <v>0</v>
      </c>
      <c r="J119" s="104">
        <v>182</v>
      </c>
      <c r="K119" s="104">
        <v>93</v>
      </c>
      <c r="L119" s="104">
        <v>201</v>
      </c>
      <c r="M119" s="104">
        <v>0</v>
      </c>
      <c r="N119" s="104">
        <v>133</v>
      </c>
      <c r="O119" s="104">
        <v>32</v>
      </c>
      <c r="P119" s="47">
        <v>1</v>
      </c>
      <c r="Q119" s="54">
        <v>1713</v>
      </c>
    </row>
    <row r="120" spans="1:80" ht="12" x14ac:dyDescent="0.2">
      <c r="A120" s="49" t="s">
        <v>120</v>
      </c>
      <c r="B120" s="8"/>
      <c r="C120" s="8"/>
      <c r="D120" s="45">
        <v>1707</v>
      </c>
      <c r="E120" s="54">
        <v>1707</v>
      </c>
      <c r="F120" s="104">
        <v>170</v>
      </c>
      <c r="G120" s="104">
        <v>174</v>
      </c>
      <c r="H120" s="104">
        <v>298</v>
      </c>
      <c r="I120" s="104">
        <v>159</v>
      </c>
      <c r="J120" s="104">
        <v>165</v>
      </c>
      <c r="K120" s="104">
        <v>0</v>
      </c>
      <c r="L120" s="104">
        <v>175</v>
      </c>
      <c r="M120" s="104">
        <v>103</v>
      </c>
      <c r="N120" s="104">
        <v>212</v>
      </c>
      <c r="O120" s="104">
        <v>435</v>
      </c>
      <c r="P120" s="47">
        <v>3</v>
      </c>
      <c r="Q120" s="54">
        <v>1891</v>
      </c>
    </row>
    <row r="121" spans="1:80" ht="12" x14ac:dyDescent="0.2">
      <c r="A121" s="49" t="s">
        <v>99</v>
      </c>
      <c r="B121" s="8"/>
      <c r="C121" s="8"/>
      <c r="D121" s="45">
        <v>1694</v>
      </c>
      <c r="E121" s="54">
        <v>1694</v>
      </c>
      <c r="F121" s="104">
        <v>170</v>
      </c>
      <c r="G121" s="104">
        <v>211</v>
      </c>
      <c r="H121" s="104">
        <v>254</v>
      </c>
      <c r="I121" s="104">
        <v>188</v>
      </c>
      <c r="J121" s="104">
        <v>137</v>
      </c>
      <c r="K121" s="104">
        <v>0</v>
      </c>
      <c r="L121" s="104">
        <v>182</v>
      </c>
      <c r="M121" s="104">
        <v>0</v>
      </c>
      <c r="N121" s="104">
        <v>186</v>
      </c>
      <c r="O121" s="104">
        <v>366</v>
      </c>
      <c r="P121" s="47">
        <v>1</v>
      </c>
      <c r="Q121" s="54">
        <v>1694</v>
      </c>
    </row>
    <row r="122" spans="1:80" ht="12" x14ac:dyDescent="0.2">
      <c r="A122" s="49" t="s">
        <v>133</v>
      </c>
      <c r="B122" s="8"/>
      <c r="C122" s="8"/>
      <c r="D122" s="45">
        <v>1682</v>
      </c>
      <c r="E122" s="54">
        <v>1041</v>
      </c>
      <c r="F122" s="104">
        <v>79</v>
      </c>
      <c r="G122" s="104">
        <v>220</v>
      </c>
      <c r="H122" s="104">
        <v>480</v>
      </c>
      <c r="I122" s="104">
        <v>352</v>
      </c>
      <c r="J122" s="104">
        <v>0</v>
      </c>
      <c r="K122" s="104">
        <v>0</v>
      </c>
      <c r="L122" s="104">
        <v>339</v>
      </c>
      <c r="M122" s="104">
        <v>0</v>
      </c>
      <c r="N122" s="104">
        <v>212</v>
      </c>
      <c r="O122" s="104">
        <v>0</v>
      </c>
      <c r="P122" s="47">
        <v>1</v>
      </c>
      <c r="Q122" s="54">
        <v>1682</v>
      </c>
    </row>
    <row r="123" spans="1:80" ht="12" x14ac:dyDescent="0.2">
      <c r="A123" s="49" t="s">
        <v>161</v>
      </c>
      <c r="B123" s="8"/>
      <c r="C123" s="8"/>
      <c r="D123" s="45">
        <v>1668</v>
      </c>
      <c r="E123" s="54">
        <v>1528</v>
      </c>
      <c r="F123" s="104">
        <v>186</v>
      </c>
      <c r="G123" s="104">
        <v>145</v>
      </c>
      <c r="H123" s="104">
        <v>307</v>
      </c>
      <c r="I123" s="104">
        <v>270</v>
      </c>
      <c r="J123" s="104">
        <v>156</v>
      </c>
      <c r="K123" s="104">
        <v>0</v>
      </c>
      <c r="L123" s="104">
        <v>198</v>
      </c>
      <c r="M123" s="104">
        <v>0</v>
      </c>
      <c r="N123" s="104">
        <v>174</v>
      </c>
      <c r="O123" s="104">
        <v>232</v>
      </c>
      <c r="P123" s="47">
        <v>1</v>
      </c>
      <c r="Q123" s="54">
        <v>1668</v>
      </c>
    </row>
    <row r="124" spans="1:80" ht="12" x14ac:dyDescent="0.2">
      <c r="A124" s="49" t="s">
        <v>36</v>
      </c>
      <c r="B124" s="8"/>
      <c r="C124" s="8"/>
      <c r="D124" s="45">
        <v>1632</v>
      </c>
      <c r="E124" s="54">
        <v>1632</v>
      </c>
      <c r="F124" s="104">
        <v>235</v>
      </c>
      <c r="G124" s="104">
        <v>159</v>
      </c>
      <c r="H124" s="104">
        <v>346</v>
      </c>
      <c r="I124" s="104">
        <v>218</v>
      </c>
      <c r="J124" s="104">
        <v>69</v>
      </c>
      <c r="K124" s="104">
        <v>0</v>
      </c>
      <c r="L124" s="104">
        <v>247</v>
      </c>
      <c r="M124" s="104">
        <v>0</v>
      </c>
      <c r="N124" s="104">
        <v>241</v>
      </c>
      <c r="O124" s="104">
        <v>181</v>
      </c>
      <c r="P124" s="47">
        <v>3</v>
      </c>
      <c r="Q124" s="54">
        <v>1696</v>
      </c>
    </row>
    <row r="125" spans="1:80" ht="12" x14ac:dyDescent="0.2">
      <c r="A125" s="49" t="s">
        <v>159</v>
      </c>
      <c r="B125" s="8"/>
      <c r="C125" s="8"/>
      <c r="D125" s="45">
        <v>1607</v>
      </c>
      <c r="E125" s="54">
        <v>1607</v>
      </c>
      <c r="F125" s="104">
        <v>293</v>
      </c>
      <c r="G125" s="104">
        <v>203</v>
      </c>
      <c r="H125" s="104">
        <v>410</v>
      </c>
      <c r="I125" s="104">
        <v>131</v>
      </c>
      <c r="J125" s="104">
        <v>100</v>
      </c>
      <c r="K125" s="104">
        <v>0</v>
      </c>
      <c r="L125" s="104">
        <v>254</v>
      </c>
      <c r="M125" s="104">
        <v>0</v>
      </c>
      <c r="N125" s="104">
        <v>137</v>
      </c>
      <c r="O125" s="104">
        <v>100</v>
      </c>
      <c r="P125" s="47">
        <v>2</v>
      </c>
      <c r="Q125" s="54">
        <v>1628</v>
      </c>
    </row>
    <row r="126" spans="1:80" ht="12" x14ac:dyDescent="0.2">
      <c r="A126" s="49" t="s">
        <v>157</v>
      </c>
      <c r="B126" s="8"/>
      <c r="C126" s="8"/>
      <c r="D126" s="45">
        <v>1569</v>
      </c>
      <c r="E126" s="54">
        <v>1569</v>
      </c>
      <c r="F126" s="104">
        <v>228</v>
      </c>
      <c r="G126" s="104">
        <v>198</v>
      </c>
      <c r="H126" s="104">
        <v>266</v>
      </c>
      <c r="I126" s="104">
        <v>218</v>
      </c>
      <c r="J126" s="104">
        <v>106</v>
      </c>
      <c r="K126" s="104">
        <v>0</v>
      </c>
      <c r="L126" s="104">
        <v>172</v>
      </c>
      <c r="M126" s="104">
        <v>0</v>
      </c>
      <c r="N126" s="104">
        <v>215</v>
      </c>
      <c r="O126" s="104">
        <v>166</v>
      </c>
      <c r="P126" s="47">
        <v>1</v>
      </c>
      <c r="Q126" s="54">
        <v>1569</v>
      </c>
    </row>
    <row r="127" spans="1:80" ht="12" x14ac:dyDescent="0.2">
      <c r="A127" s="49" t="s">
        <v>199</v>
      </c>
      <c r="B127" s="8"/>
      <c r="C127" s="8"/>
      <c r="D127" s="45">
        <v>1547</v>
      </c>
      <c r="E127" s="54">
        <v>1547</v>
      </c>
      <c r="F127" s="104">
        <v>215</v>
      </c>
      <c r="G127" s="104">
        <v>177</v>
      </c>
      <c r="H127" s="104">
        <v>274</v>
      </c>
      <c r="I127" s="104">
        <v>0</v>
      </c>
      <c r="J127" s="104">
        <v>180</v>
      </c>
      <c r="K127" s="104">
        <v>0</v>
      </c>
      <c r="L127" s="104">
        <v>212</v>
      </c>
      <c r="M127" s="104">
        <v>0</v>
      </c>
      <c r="N127" s="104">
        <v>141</v>
      </c>
      <c r="O127" s="104">
        <v>348</v>
      </c>
      <c r="P127" s="47">
        <v>1</v>
      </c>
      <c r="Q127" s="54">
        <v>1547</v>
      </c>
    </row>
    <row r="128" spans="1:80" ht="12" x14ac:dyDescent="0.2">
      <c r="A128" s="49" t="s">
        <v>42</v>
      </c>
      <c r="B128" s="8"/>
      <c r="C128" s="8"/>
      <c r="D128" s="45">
        <v>1518</v>
      </c>
      <c r="E128" s="54">
        <v>1518</v>
      </c>
      <c r="F128" s="104">
        <v>180</v>
      </c>
      <c r="G128" s="104">
        <v>239</v>
      </c>
      <c r="H128" s="104">
        <v>320</v>
      </c>
      <c r="I128" s="104">
        <v>218</v>
      </c>
      <c r="J128" s="104">
        <v>240</v>
      </c>
      <c r="K128" s="104">
        <v>0</v>
      </c>
      <c r="L128" s="104">
        <v>138</v>
      </c>
      <c r="M128" s="104">
        <v>0</v>
      </c>
      <c r="N128" s="104">
        <v>183</v>
      </c>
      <c r="O128" s="104">
        <v>0</v>
      </c>
      <c r="P128" s="47">
        <v>1</v>
      </c>
      <c r="Q128" s="54">
        <v>1518</v>
      </c>
    </row>
    <row r="129" spans="1:17" ht="12" x14ac:dyDescent="0.2">
      <c r="A129" s="49" t="s">
        <v>113</v>
      </c>
      <c r="B129" s="8"/>
      <c r="C129" s="8"/>
      <c r="D129" s="45">
        <v>1485</v>
      </c>
      <c r="E129" s="54">
        <v>1485</v>
      </c>
      <c r="F129" s="104">
        <v>176</v>
      </c>
      <c r="G129" s="104">
        <v>193</v>
      </c>
      <c r="H129" s="104">
        <v>307</v>
      </c>
      <c r="I129" s="104">
        <v>218</v>
      </c>
      <c r="J129" s="104">
        <v>46</v>
      </c>
      <c r="K129" s="104">
        <v>0</v>
      </c>
      <c r="L129" s="104">
        <v>219</v>
      </c>
      <c r="M129" s="104">
        <v>0</v>
      </c>
      <c r="N129" s="104">
        <v>221</v>
      </c>
      <c r="O129" s="104">
        <v>155</v>
      </c>
      <c r="P129" s="47">
        <v>2</v>
      </c>
      <c r="Q129" s="54">
        <v>1535</v>
      </c>
    </row>
    <row r="130" spans="1:17" ht="12" x14ac:dyDescent="0.2">
      <c r="A130" s="49" t="s">
        <v>45</v>
      </c>
      <c r="B130" s="8"/>
      <c r="C130" s="8"/>
      <c r="D130" s="45">
        <v>1481</v>
      </c>
      <c r="E130" s="54">
        <v>1481</v>
      </c>
      <c r="F130" s="104">
        <v>254</v>
      </c>
      <c r="G130" s="104">
        <v>72</v>
      </c>
      <c r="H130" s="104">
        <v>319</v>
      </c>
      <c r="I130" s="104">
        <v>283</v>
      </c>
      <c r="J130" s="104">
        <v>140</v>
      </c>
      <c r="K130" s="104">
        <v>0</v>
      </c>
      <c r="L130" s="104">
        <v>215</v>
      </c>
      <c r="M130" s="104">
        <v>0</v>
      </c>
      <c r="N130" s="104">
        <v>198</v>
      </c>
      <c r="O130" s="104">
        <v>0</v>
      </c>
      <c r="P130" s="47">
        <v>1</v>
      </c>
      <c r="Q130" s="54">
        <v>1481</v>
      </c>
    </row>
    <row r="131" spans="1:17" ht="12" x14ac:dyDescent="0.2">
      <c r="A131" s="49" t="s">
        <v>158</v>
      </c>
      <c r="B131" s="8"/>
      <c r="C131" s="8"/>
      <c r="D131" s="45">
        <v>1475</v>
      </c>
      <c r="E131" s="54">
        <v>1377</v>
      </c>
      <c r="F131" s="104">
        <v>212</v>
      </c>
      <c r="G131" s="104">
        <v>267</v>
      </c>
      <c r="H131" s="104">
        <v>403</v>
      </c>
      <c r="I131" s="104">
        <v>345</v>
      </c>
      <c r="J131" s="104">
        <v>0</v>
      </c>
      <c r="K131" s="104">
        <v>0</v>
      </c>
      <c r="L131" s="104">
        <v>152</v>
      </c>
      <c r="M131" s="104">
        <v>18</v>
      </c>
      <c r="N131" s="104">
        <v>78</v>
      </c>
      <c r="O131" s="104">
        <v>0</v>
      </c>
      <c r="P131" s="47">
        <v>1</v>
      </c>
      <c r="Q131" s="54">
        <v>1475</v>
      </c>
    </row>
    <row r="132" spans="1:17" ht="12" x14ac:dyDescent="0.2">
      <c r="A132" s="49" t="s">
        <v>166</v>
      </c>
      <c r="B132" s="8"/>
      <c r="C132" s="8"/>
      <c r="D132" s="45">
        <v>1454</v>
      </c>
      <c r="E132" s="54">
        <v>1337</v>
      </c>
      <c r="F132" s="104">
        <v>154</v>
      </c>
      <c r="G132" s="104">
        <v>171</v>
      </c>
      <c r="H132" s="104">
        <v>384</v>
      </c>
      <c r="I132" s="104">
        <v>237</v>
      </c>
      <c r="J132" s="104">
        <v>70</v>
      </c>
      <c r="K132" s="104">
        <v>0</v>
      </c>
      <c r="L132" s="104">
        <v>233</v>
      </c>
      <c r="M132" s="104">
        <v>0</v>
      </c>
      <c r="N132" s="104">
        <v>205</v>
      </c>
      <c r="O132" s="104">
        <v>0</v>
      </c>
      <c r="P132" s="47">
        <v>1</v>
      </c>
      <c r="Q132" s="54">
        <v>1454</v>
      </c>
    </row>
    <row r="133" spans="1:17" ht="12" x14ac:dyDescent="0.2">
      <c r="A133" s="49" t="s">
        <v>135</v>
      </c>
      <c r="B133" s="8"/>
      <c r="C133" s="8"/>
      <c r="D133" s="45">
        <v>1446</v>
      </c>
      <c r="E133" s="54">
        <v>1446</v>
      </c>
      <c r="F133" s="104">
        <v>139</v>
      </c>
      <c r="G133" s="104">
        <v>204</v>
      </c>
      <c r="H133" s="104">
        <v>324</v>
      </c>
      <c r="I133" s="104">
        <v>188</v>
      </c>
      <c r="J133" s="104">
        <v>104</v>
      </c>
      <c r="K133" s="104">
        <v>0</v>
      </c>
      <c r="L133" s="104">
        <v>230</v>
      </c>
      <c r="M133" s="104">
        <v>0</v>
      </c>
      <c r="N133" s="104">
        <v>82</v>
      </c>
      <c r="O133" s="104">
        <v>175</v>
      </c>
      <c r="P133" s="47">
        <v>1</v>
      </c>
      <c r="Q133" s="54">
        <v>1446</v>
      </c>
    </row>
    <row r="134" spans="1:17" ht="12" x14ac:dyDescent="0.2">
      <c r="A134" s="49" t="s">
        <v>132</v>
      </c>
      <c r="B134" s="8"/>
      <c r="C134" s="8"/>
      <c r="D134" s="45">
        <v>1436</v>
      </c>
      <c r="E134" s="54">
        <v>1436</v>
      </c>
      <c r="F134" s="104">
        <v>52</v>
      </c>
      <c r="G134" s="104">
        <v>125</v>
      </c>
      <c r="H134" s="104">
        <v>459</v>
      </c>
      <c r="I134" s="104">
        <v>283</v>
      </c>
      <c r="J134" s="104">
        <v>64</v>
      </c>
      <c r="K134" s="104">
        <v>0</v>
      </c>
      <c r="L134" s="104">
        <v>281</v>
      </c>
      <c r="M134" s="104">
        <v>0</v>
      </c>
      <c r="N134" s="104">
        <v>172</v>
      </c>
      <c r="O134" s="104">
        <v>0</v>
      </c>
      <c r="P134" s="47">
        <v>1</v>
      </c>
      <c r="Q134" s="54">
        <v>1436</v>
      </c>
    </row>
    <row r="135" spans="1:17" ht="12" x14ac:dyDescent="0.2">
      <c r="A135" s="49" t="s">
        <v>112</v>
      </c>
      <c r="B135" s="8"/>
      <c r="C135" s="8"/>
      <c r="D135" s="45">
        <v>1416</v>
      </c>
      <c r="E135" s="54">
        <v>1416</v>
      </c>
      <c r="F135" s="104">
        <v>95</v>
      </c>
      <c r="G135" s="104">
        <v>193</v>
      </c>
      <c r="H135" s="104">
        <v>350</v>
      </c>
      <c r="I135" s="104">
        <v>218</v>
      </c>
      <c r="J135" s="104">
        <v>1</v>
      </c>
      <c r="K135" s="104">
        <v>0</v>
      </c>
      <c r="L135" s="104">
        <v>260</v>
      </c>
      <c r="M135" s="104">
        <v>0</v>
      </c>
      <c r="N135" s="104">
        <v>256</v>
      </c>
      <c r="O135" s="104">
        <v>124</v>
      </c>
      <c r="P135" s="47">
        <v>2</v>
      </c>
      <c r="Q135" s="54">
        <v>1497</v>
      </c>
    </row>
    <row r="136" spans="1:17" ht="12" x14ac:dyDescent="0.2">
      <c r="A136" s="49" t="s">
        <v>53</v>
      </c>
      <c r="B136" s="8"/>
      <c r="C136" s="8"/>
      <c r="D136" s="45">
        <v>1411</v>
      </c>
      <c r="E136" s="54">
        <v>1411</v>
      </c>
      <c r="F136" s="104">
        <v>266</v>
      </c>
      <c r="G136" s="104">
        <v>217</v>
      </c>
      <c r="H136" s="104">
        <v>396</v>
      </c>
      <c r="I136" s="104">
        <v>389</v>
      </c>
      <c r="J136" s="104">
        <v>143</v>
      </c>
      <c r="K136" s="104">
        <v>0</v>
      </c>
      <c r="L136" s="104">
        <v>0</v>
      </c>
      <c r="M136" s="104">
        <v>0</v>
      </c>
      <c r="N136" s="104">
        <v>0</v>
      </c>
      <c r="O136" s="104">
        <v>0</v>
      </c>
      <c r="P136" s="47">
        <v>1</v>
      </c>
      <c r="Q136" s="54">
        <v>1411</v>
      </c>
    </row>
    <row r="137" spans="1:17" ht="12" x14ac:dyDescent="0.2">
      <c r="A137" s="49" t="s">
        <v>101</v>
      </c>
      <c r="B137" s="8"/>
      <c r="C137" s="8"/>
      <c r="D137" s="45">
        <v>1400</v>
      </c>
      <c r="E137" s="54">
        <v>1284</v>
      </c>
      <c r="F137" s="104">
        <v>180</v>
      </c>
      <c r="G137" s="104">
        <v>159</v>
      </c>
      <c r="H137" s="104">
        <v>303</v>
      </c>
      <c r="I137" s="104">
        <v>237</v>
      </c>
      <c r="J137" s="104">
        <v>81</v>
      </c>
      <c r="K137" s="104">
        <v>0</v>
      </c>
      <c r="L137" s="104">
        <v>217</v>
      </c>
      <c r="M137" s="104">
        <v>0</v>
      </c>
      <c r="N137" s="104">
        <v>223</v>
      </c>
      <c r="O137" s="104">
        <v>0</v>
      </c>
      <c r="P137" s="47">
        <v>1</v>
      </c>
      <c r="Q137" s="54">
        <v>1400</v>
      </c>
    </row>
    <row r="138" spans="1:17" ht="12" x14ac:dyDescent="0.2">
      <c r="A138" s="49" t="s">
        <v>100</v>
      </c>
      <c r="B138" s="8"/>
      <c r="C138" s="8"/>
      <c r="D138" s="45">
        <v>1309</v>
      </c>
      <c r="E138" s="54">
        <v>1309</v>
      </c>
      <c r="F138" s="104">
        <v>70</v>
      </c>
      <c r="G138" s="104">
        <v>167</v>
      </c>
      <c r="H138" s="104">
        <v>372</v>
      </c>
      <c r="I138" s="104">
        <v>131</v>
      </c>
      <c r="J138" s="104">
        <v>21</v>
      </c>
      <c r="K138" s="104">
        <v>0</v>
      </c>
      <c r="L138" s="104">
        <v>213</v>
      </c>
      <c r="M138" s="104">
        <v>0</v>
      </c>
      <c r="N138" s="104">
        <v>335</v>
      </c>
      <c r="O138" s="104">
        <v>0</v>
      </c>
      <c r="P138" s="47">
        <v>1</v>
      </c>
      <c r="Q138" s="54">
        <v>1309</v>
      </c>
    </row>
    <row r="139" spans="1:17" ht="12" x14ac:dyDescent="0.2">
      <c r="A139" s="49" t="s">
        <v>117</v>
      </c>
      <c r="B139" s="8"/>
      <c r="C139" s="8"/>
      <c r="D139" s="45">
        <v>1254</v>
      </c>
      <c r="E139" s="54">
        <v>1060</v>
      </c>
      <c r="F139" s="104">
        <v>139</v>
      </c>
      <c r="G139" s="104">
        <v>177</v>
      </c>
      <c r="H139" s="104">
        <v>332</v>
      </c>
      <c r="I139" s="104">
        <v>237</v>
      </c>
      <c r="J139" s="104">
        <v>39</v>
      </c>
      <c r="K139" s="104">
        <v>0</v>
      </c>
      <c r="L139" s="104">
        <v>254</v>
      </c>
      <c r="M139" s="104">
        <v>0</v>
      </c>
      <c r="N139" s="104">
        <v>144</v>
      </c>
      <c r="O139" s="104">
        <v>0</v>
      </c>
      <c r="P139" s="47">
        <v>3</v>
      </c>
      <c r="Q139" s="54">
        <v>1322</v>
      </c>
    </row>
    <row r="140" spans="1:17" ht="12" x14ac:dyDescent="0.2">
      <c r="A140" s="49" t="s">
        <v>124</v>
      </c>
      <c r="B140" s="8"/>
      <c r="C140" s="8"/>
      <c r="D140" s="45">
        <v>1184</v>
      </c>
      <c r="E140" s="54">
        <v>1184</v>
      </c>
      <c r="F140" s="104">
        <v>0</v>
      </c>
      <c r="G140" s="104">
        <v>0</v>
      </c>
      <c r="H140" s="104">
        <v>360</v>
      </c>
      <c r="I140" s="104">
        <v>250</v>
      </c>
      <c r="J140" s="104">
        <v>3</v>
      </c>
      <c r="K140" s="104">
        <v>0</v>
      </c>
      <c r="L140" s="104">
        <v>222</v>
      </c>
      <c r="M140" s="104">
        <v>0</v>
      </c>
      <c r="N140" s="104">
        <v>227</v>
      </c>
      <c r="O140" s="104">
        <v>122</v>
      </c>
      <c r="P140" s="47">
        <v>1</v>
      </c>
      <c r="Q140" s="54">
        <v>1184</v>
      </c>
    </row>
    <row r="141" spans="1:17" ht="12" x14ac:dyDescent="0.2">
      <c r="A141" s="49" t="s">
        <v>121</v>
      </c>
      <c r="B141" s="8"/>
      <c r="C141" s="8"/>
      <c r="D141" s="45">
        <v>1118</v>
      </c>
      <c r="E141" s="54">
        <v>1118</v>
      </c>
      <c r="F141" s="104">
        <v>82</v>
      </c>
      <c r="G141" s="104">
        <v>159</v>
      </c>
      <c r="H141" s="104">
        <v>294</v>
      </c>
      <c r="I141" s="104">
        <v>131</v>
      </c>
      <c r="J141" s="104">
        <v>52</v>
      </c>
      <c r="K141" s="104">
        <v>0</v>
      </c>
      <c r="L141" s="104">
        <v>148</v>
      </c>
      <c r="M141" s="104">
        <v>27</v>
      </c>
      <c r="N141" s="104">
        <v>206</v>
      </c>
      <c r="O141" s="104">
        <v>102</v>
      </c>
      <c r="P141" s="47">
        <v>2</v>
      </c>
      <c r="Q141" s="54">
        <v>1201</v>
      </c>
    </row>
    <row r="142" spans="1:17" ht="12" x14ac:dyDescent="0.2">
      <c r="A142" s="49" t="s">
        <v>130</v>
      </c>
      <c r="B142" s="8"/>
      <c r="C142" s="8"/>
      <c r="D142" s="45">
        <v>1056</v>
      </c>
      <c r="E142" s="54">
        <v>1056</v>
      </c>
      <c r="F142" s="104">
        <v>92</v>
      </c>
      <c r="G142" s="104">
        <v>225</v>
      </c>
      <c r="H142" s="104">
        <v>286</v>
      </c>
      <c r="I142" s="104">
        <v>218</v>
      </c>
      <c r="J142" s="104">
        <v>0</v>
      </c>
      <c r="K142" s="104">
        <v>0</v>
      </c>
      <c r="L142" s="104">
        <v>113</v>
      </c>
      <c r="M142" s="104">
        <v>0</v>
      </c>
      <c r="N142" s="104">
        <v>97</v>
      </c>
      <c r="O142" s="104">
        <v>25</v>
      </c>
      <c r="P142" s="47">
        <v>1</v>
      </c>
      <c r="Q142" s="54">
        <v>1056</v>
      </c>
    </row>
    <row r="143" spans="1:17" ht="12" x14ac:dyDescent="0.2">
      <c r="A143" s="49" t="s">
        <v>221</v>
      </c>
      <c r="B143" s="8">
        <v>2021</v>
      </c>
      <c r="C143" s="8">
        <v>45</v>
      </c>
      <c r="D143" s="45">
        <v>931</v>
      </c>
      <c r="E143" s="54">
        <v>647</v>
      </c>
      <c r="F143" s="104">
        <v>338</v>
      </c>
      <c r="G143" s="104">
        <v>0</v>
      </c>
      <c r="H143" s="104">
        <v>330</v>
      </c>
      <c r="I143" s="104">
        <v>263</v>
      </c>
      <c r="J143" s="104">
        <v>0</v>
      </c>
      <c r="K143" s="104">
        <v>0</v>
      </c>
      <c r="L143" s="104">
        <v>0</v>
      </c>
      <c r="M143" s="104">
        <v>0</v>
      </c>
      <c r="N143" s="104">
        <v>0</v>
      </c>
      <c r="O143" s="104">
        <v>0</v>
      </c>
      <c r="P143" s="47">
        <v>1</v>
      </c>
      <c r="Q143" s="54">
        <v>931</v>
      </c>
    </row>
    <row r="144" spans="1:17" ht="12" x14ac:dyDescent="0.2">
      <c r="A144" s="49" t="s">
        <v>118</v>
      </c>
      <c r="B144" s="8"/>
      <c r="C144" s="8"/>
      <c r="D144" s="45">
        <v>913</v>
      </c>
      <c r="E144" s="54">
        <v>756</v>
      </c>
      <c r="F144" s="104">
        <v>0</v>
      </c>
      <c r="G144" s="104">
        <v>72</v>
      </c>
      <c r="H144" s="104">
        <v>405</v>
      </c>
      <c r="I144" s="104">
        <v>165</v>
      </c>
      <c r="J144" s="104">
        <v>0</v>
      </c>
      <c r="K144" s="104">
        <v>0</v>
      </c>
      <c r="L144" s="104">
        <v>242</v>
      </c>
      <c r="M144" s="104">
        <v>0</v>
      </c>
      <c r="N144" s="104">
        <v>162</v>
      </c>
      <c r="O144" s="104">
        <v>0</v>
      </c>
      <c r="P144" s="47">
        <v>4</v>
      </c>
      <c r="Q144" s="54">
        <v>1046</v>
      </c>
    </row>
    <row r="145" spans="1:17" ht="12" x14ac:dyDescent="0.2">
      <c r="A145" s="49" t="s">
        <v>217</v>
      </c>
      <c r="B145" s="8"/>
      <c r="C145" s="8"/>
      <c r="D145" s="45">
        <v>853</v>
      </c>
      <c r="E145" s="54">
        <v>794</v>
      </c>
      <c r="F145" s="104">
        <v>451</v>
      </c>
      <c r="G145" s="104">
        <v>402</v>
      </c>
      <c r="H145" s="104">
        <v>0</v>
      </c>
      <c r="I145" s="104">
        <v>0</v>
      </c>
      <c r="J145" s="104">
        <v>0</v>
      </c>
      <c r="K145" s="104">
        <v>0</v>
      </c>
      <c r="L145" s="104">
        <v>0</v>
      </c>
      <c r="M145" s="104">
        <v>0</v>
      </c>
      <c r="N145" s="104">
        <v>0</v>
      </c>
      <c r="O145" s="104">
        <v>0</v>
      </c>
      <c r="P145" s="47">
        <v>1</v>
      </c>
      <c r="Q145" s="54">
        <v>853</v>
      </c>
    </row>
    <row r="146" spans="1:17" ht="12" x14ac:dyDescent="0.2">
      <c r="A146" s="49" t="s">
        <v>134</v>
      </c>
      <c r="B146" s="8"/>
      <c r="C146" s="8"/>
      <c r="D146" s="45">
        <v>829</v>
      </c>
      <c r="E146" s="54">
        <v>829</v>
      </c>
      <c r="F146" s="104">
        <v>46</v>
      </c>
      <c r="G146" s="104">
        <v>83</v>
      </c>
      <c r="H146" s="104">
        <v>286</v>
      </c>
      <c r="I146" s="104">
        <v>81</v>
      </c>
      <c r="J146" s="104">
        <v>0</v>
      </c>
      <c r="K146" s="104">
        <v>0</v>
      </c>
      <c r="L146" s="104">
        <v>162</v>
      </c>
      <c r="M146" s="104">
        <v>0</v>
      </c>
      <c r="N146" s="104">
        <v>171</v>
      </c>
      <c r="O146" s="104">
        <v>0</v>
      </c>
      <c r="P146" s="47">
        <v>1</v>
      </c>
      <c r="Q146" s="54">
        <v>829</v>
      </c>
    </row>
    <row r="147" spans="1:17" ht="12" x14ac:dyDescent="0.2">
      <c r="A147" s="49" t="s">
        <v>61</v>
      </c>
      <c r="B147" s="8"/>
      <c r="C147" s="8"/>
      <c r="D147" s="45">
        <v>828</v>
      </c>
      <c r="E147" s="54">
        <v>757</v>
      </c>
      <c r="F147" s="104">
        <v>197</v>
      </c>
      <c r="G147" s="104">
        <v>190</v>
      </c>
      <c r="H147" s="104">
        <v>235</v>
      </c>
      <c r="I147" s="104">
        <v>206</v>
      </c>
      <c r="J147" s="104">
        <v>0</v>
      </c>
      <c r="K147" s="104">
        <v>0</v>
      </c>
      <c r="L147" s="104">
        <v>0</v>
      </c>
      <c r="M147" s="104">
        <v>0</v>
      </c>
      <c r="N147" s="104">
        <v>0</v>
      </c>
      <c r="O147" s="104">
        <v>0</v>
      </c>
      <c r="P147" s="47">
        <v>1</v>
      </c>
      <c r="Q147" s="54">
        <v>828</v>
      </c>
    </row>
    <row r="148" spans="1:17" ht="12" x14ac:dyDescent="0.2">
      <c r="A148" s="49" t="s">
        <v>200</v>
      </c>
      <c r="B148" s="8"/>
      <c r="C148" s="8"/>
      <c r="D148" s="45">
        <v>683</v>
      </c>
      <c r="E148" s="54">
        <v>683</v>
      </c>
      <c r="F148" s="104">
        <v>0</v>
      </c>
      <c r="G148" s="104">
        <v>0</v>
      </c>
      <c r="H148" s="104">
        <v>294</v>
      </c>
      <c r="I148" s="104">
        <v>0</v>
      </c>
      <c r="J148" s="104">
        <v>0</v>
      </c>
      <c r="K148" s="104">
        <v>0</v>
      </c>
      <c r="L148" s="104">
        <v>230</v>
      </c>
      <c r="M148" s="104">
        <v>0</v>
      </c>
      <c r="N148" s="104">
        <v>159</v>
      </c>
      <c r="O148" s="104">
        <v>0</v>
      </c>
      <c r="P148" s="47">
        <v>1</v>
      </c>
      <c r="Q148" s="54">
        <v>683</v>
      </c>
    </row>
    <row r="149" spans="1:17" ht="12" x14ac:dyDescent="0.2">
      <c r="A149" s="49" t="s">
        <v>43</v>
      </c>
      <c r="B149" s="8"/>
      <c r="C149" s="8"/>
      <c r="D149" s="45">
        <v>644</v>
      </c>
      <c r="E149" s="54">
        <v>644</v>
      </c>
      <c r="F149" s="104">
        <v>449</v>
      </c>
      <c r="G149" s="104">
        <v>195</v>
      </c>
      <c r="H149" s="104">
        <v>0</v>
      </c>
      <c r="I149" s="104">
        <v>0</v>
      </c>
      <c r="J149" s="104">
        <v>0</v>
      </c>
      <c r="K149" s="104">
        <v>0</v>
      </c>
      <c r="L149" s="104">
        <v>0</v>
      </c>
      <c r="M149" s="104">
        <v>0</v>
      </c>
      <c r="N149" s="104">
        <v>0</v>
      </c>
      <c r="O149" s="104">
        <v>0</v>
      </c>
      <c r="P149" s="47">
        <v>1</v>
      </c>
      <c r="Q149" s="54">
        <v>644</v>
      </c>
    </row>
    <row r="150" spans="1:17" ht="12.75" thickBot="1" x14ac:dyDescent="0.25">
      <c r="A150" s="50" t="s">
        <v>84</v>
      </c>
      <c r="B150" s="9"/>
      <c r="C150" s="9"/>
      <c r="D150" s="46">
        <v>4867</v>
      </c>
      <c r="E150" s="52">
        <v>4867</v>
      </c>
      <c r="F150" s="105">
        <v>723</v>
      </c>
      <c r="G150" s="105">
        <v>587</v>
      </c>
      <c r="H150" s="105">
        <v>630</v>
      </c>
      <c r="I150" s="105">
        <v>661</v>
      </c>
      <c r="J150" s="105">
        <v>593</v>
      </c>
      <c r="K150" s="105">
        <v>429</v>
      </c>
      <c r="L150" s="105">
        <v>532</v>
      </c>
      <c r="M150" s="105">
        <v>389</v>
      </c>
      <c r="N150" s="105">
        <v>509</v>
      </c>
      <c r="O150" s="105">
        <v>668</v>
      </c>
      <c r="P150" s="46">
        <v>385</v>
      </c>
      <c r="Q150" s="52">
        <v>4964</v>
      </c>
    </row>
    <row r="151" spans="1:17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ht="15.75" thickBot="1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ht="15.75" thickBot="1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1:17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7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1:17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1:17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1:17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1:17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1:17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1:17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1:17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1:17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1:17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1:17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1:17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1:17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1:17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1:17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7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1:17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1:17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1:17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1:17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1:17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1:17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1:17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1:17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1:17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1:17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1:17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1:17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1:17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1:17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7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1:17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1:17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1:17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1:17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1:17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1:17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1:17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1:17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1:17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1:17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1:17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1:17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</row>
    <row r="207" spans="1:17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</row>
    <row r="208" spans="1:17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</row>
    <row r="209" spans="1:17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</row>
    <row r="210" spans="1:17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</row>
    <row r="211" spans="1:17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</row>
    <row r="212" spans="1:17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</row>
    <row r="213" spans="1:17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</row>
    <row r="214" spans="1:17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</row>
    <row r="215" spans="1:17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</row>
    <row r="216" spans="1:17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</row>
    <row r="217" spans="1:17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</row>
    <row r="218" spans="1:17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1:17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</row>
    <row r="220" spans="1:17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</row>
    <row r="221" spans="1:17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</row>
    <row r="222" spans="1:17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</row>
    <row r="223" spans="1:17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</row>
    <row r="224" spans="1:17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</row>
    <row r="225" spans="1:17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7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</row>
    <row r="227" spans="1:17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</row>
    <row r="228" spans="1:17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</row>
    <row r="229" spans="1:17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</row>
    <row r="230" spans="1:17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</row>
    <row r="231" spans="1:17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</row>
    <row r="232" spans="1:17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1:17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1:17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1:17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1:17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1:17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</row>
    <row r="238" spans="1:17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1:17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</row>
    <row r="240" spans="1:17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1:17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1:17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1:17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1:17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1:17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1:17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1:17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</row>
    <row r="248" spans="1:17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</row>
    <row r="249" spans="1:17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</row>
    <row r="250" spans="1:17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</row>
    <row r="251" spans="1:17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</row>
    <row r="252" spans="1:17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</row>
    <row r="253" spans="1:17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</row>
    <row r="254" spans="1:17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</row>
    <row r="255" spans="1:17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</row>
    <row r="256" spans="1:17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</row>
    <row r="257" spans="1:17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7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</row>
    <row r="259" spans="1:17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</row>
    <row r="260" spans="1:17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</row>
    <row r="261" spans="1:17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</row>
    <row r="262" spans="1:17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</row>
    <row r="263" spans="1:17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</row>
    <row r="264" spans="1:17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</row>
    <row r="265" spans="1:17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</row>
    <row r="266" spans="1:17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</row>
    <row r="267" spans="1:17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</row>
    <row r="268" spans="1:17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</row>
    <row r="269" spans="1:17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1:17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</row>
    <row r="271" spans="1:17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1:17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1:17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1:17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1:17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1:17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1:17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1:17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1:17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0" spans="1:17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</row>
    <row r="281" spans="1:17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</row>
    <row r="282" spans="1:17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</row>
    <row r="283" spans="1:17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</row>
    <row r="284" spans="1:17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</row>
    <row r="285" spans="1:17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</row>
    <row r="286" spans="1:17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</row>
    <row r="287" spans="1:17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</row>
    <row r="288" spans="1:17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</row>
    <row r="289" spans="1:17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7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</row>
    <row r="291" spans="1:17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</row>
    <row r="292" spans="1:17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</row>
    <row r="293" spans="1:17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</row>
    <row r="294" spans="1:17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</row>
    <row r="295" spans="1:17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</row>
    <row r="296" spans="1:17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</row>
    <row r="297" spans="1:17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</row>
    <row r="298" spans="1:17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</row>
    <row r="299" spans="1:17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</row>
    <row r="300" spans="1:17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</row>
    <row r="301" spans="1:17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</row>
    <row r="302" spans="1:17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</row>
    <row r="303" spans="1:17" ht="15" x14ac:dyDescent="0.25">
      <c r="A303"/>
      <c r="B303"/>
      <c r="C303"/>
    </row>
    <row r="304" spans="1:17" ht="15" x14ac:dyDescent="0.25">
      <c r="A304"/>
      <c r="B304"/>
      <c r="C304"/>
    </row>
    <row r="305" spans="1:3" ht="15" x14ac:dyDescent="0.25">
      <c r="A305"/>
      <c r="B305"/>
      <c r="C305"/>
    </row>
    <row r="306" spans="1:3" ht="15" x14ac:dyDescent="0.25">
      <c r="A306"/>
      <c r="B306"/>
      <c r="C306"/>
    </row>
    <row r="307" spans="1:3" ht="15" x14ac:dyDescent="0.25">
      <c r="A307"/>
      <c r="B307"/>
      <c r="C307"/>
    </row>
    <row r="308" spans="1:3" ht="15" x14ac:dyDescent="0.25">
      <c r="A308"/>
      <c r="B308"/>
      <c r="C308"/>
    </row>
    <row r="309" spans="1:3" ht="15" x14ac:dyDescent="0.25">
      <c r="A309"/>
      <c r="B309"/>
      <c r="C309"/>
    </row>
    <row r="310" spans="1:3" ht="15" x14ac:dyDescent="0.25">
      <c r="A310"/>
      <c r="B310"/>
      <c r="C310"/>
    </row>
    <row r="311" spans="1:3" ht="15" x14ac:dyDescent="0.25">
      <c r="A311"/>
      <c r="B311"/>
      <c r="C311"/>
    </row>
    <row r="312" spans="1:3" ht="15" x14ac:dyDescent="0.25">
      <c r="A312"/>
      <c r="B312"/>
      <c r="C312"/>
    </row>
    <row r="313" spans="1:3" ht="15" x14ac:dyDescent="0.25">
      <c r="A313"/>
      <c r="B313"/>
      <c r="C313"/>
    </row>
    <row r="314" spans="1:3" ht="15" x14ac:dyDescent="0.25">
      <c r="A314"/>
      <c r="B314"/>
      <c r="C314"/>
    </row>
    <row r="315" spans="1:3" ht="15" x14ac:dyDescent="0.25">
      <c r="A315"/>
      <c r="B315"/>
      <c r="C315"/>
    </row>
    <row r="316" spans="1:3" ht="15" x14ac:dyDescent="0.25">
      <c r="A316"/>
      <c r="B316"/>
      <c r="C316"/>
    </row>
    <row r="317" spans="1:3" ht="15" x14ac:dyDescent="0.25">
      <c r="A317"/>
      <c r="B317"/>
      <c r="C317"/>
    </row>
    <row r="318" spans="1:3" ht="15" x14ac:dyDescent="0.25">
      <c r="A318"/>
      <c r="B318"/>
      <c r="C318"/>
    </row>
    <row r="319" spans="1:3" ht="15" x14ac:dyDescent="0.25">
      <c r="A319"/>
      <c r="B319"/>
      <c r="C319"/>
    </row>
    <row r="320" spans="1:3" ht="15" x14ac:dyDescent="0.25">
      <c r="A320"/>
      <c r="B320"/>
      <c r="C320"/>
    </row>
    <row r="321" spans="1:3" ht="15" x14ac:dyDescent="0.25">
      <c r="A321"/>
      <c r="B321"/>
      <c r="C321"/>
    </row>
    <row r="322" spans="1:3" ht="15" x14ac:dyDescent="0.25">
      <c r="A322"/>
      <c r="B322"/>
      <c r="C322"/>
    </row>
    <row r="323" spans="1:3" ht="15" x14ac:dyDescent="0.25">
      <c r="A323"/>
      <c r="B323"/>
      <c r="C323"/>
    </row>
    <row r="324" spans="1:3" ht="15" x14ac:dyDescent="0.25">
      <c r="A324"/>
      <c r="B324"/>
      <c r="C324"/>
    </row>
    <row r="325" spans="1:3" ht="15" x14ac:dyDescent="0.25">
      <c r="A325"/>
      <c r="B325"/>
      <c r="C325"/>
    </row>
    <row r="326" spans="1:3" ht="15" x14ac:dyDescent="0.25">
      <c r="A326"/>
      <c r="B326"/>
      <c r="C326"/>
    </row>
    <row r="327" spans="1:3" ht="15" x14ac:dyDescent="0.25">
      <c r="A327"/>
      <c r="B327"/>
      <c r="C327"/>
    </row>
    <row r="328" spans="1:3" ht="15" x14ac:dyDescent="0.25">
      <c r="A328"/>
      <c r="B328"/>
      <c r="C328"/>
    </row>
    <row r="329" spans="1:3" ht="15" x14ac:dyDescent="0.25">
      <c r="A329"/>
      <c r="B329"/>
      <c r="C329"/>
    </row>
    <row r="330" spans="1:3" ht="15" x14ac:dyDescent="0.25">
      <c r="A330"/>
      <c r="B330"/>
      <c r="C330"/>
    </row>
    <row r="331" spans="1:3" ht="15" x14ac:dyDescent="0.25">
      <c r="A331"/>
      <c r="B331"/>
      <c r="C331"/>
    </row>
    <row r="332" spans="1:3" ht="15" x14ac:dyDescent="0.25">
      <c r="A332"/>
      <c r="B332"/>
      <c r="C332"/>
    </row>
    <row r="333" spans="1:3" ht="15" x14ac:dyDescent="0.25">
      <c r="A333"/>
      <c r="B333"/>
      <c r="C333"/>
    </row>
    <row r="334" spans="1:3" ht="15" x14ac:dyDescent="0.25">
      <c r="A334"/>
      <c r="B334"/>
      <c r="C334"/>
    </row>
    <row r="335" spans="1:3" ht="15" x14ac:dyDescent="0.25">
      <c r="A335"/>
      <c r="B335"/>
      <c r="C335"/>
    </row>
    <row r="336" spans="1:3" ht="15" x14ac:dyDescent="0.25">
      <c r="A336"/>
      <c r="B336"/>
      <c r="C336"/>
    </row>
    <row r="337" spans="1:3" ht="15" x14ac:dyDescent="0.25">
      <c r="A337"/>
      <c r="B337"/>
      <c r="C337"/>
    </row>
    <row r="338" spans="1:3" ht="15" x14ac:dyDescent="0.25">
      <c r="A338"/>
      <c r="B338"/>
      <c r="C338"/>
    </row>
    <row r="339" spans="1:3" ht="15" x14ac:dyDescent="0.25">
      <c r="A339"/>
      <c r="B339"/>
      <c r="C339"/>
    </row>
    <row r="340" spans="1:3" ht="15" x14ac:dyDescent="0.25">
      <c r="A340"/>
      <c r="B340"/>
      <c r="C340"/>
    </row>
    <row r="341" spans="1:3" ht="15" x14ac:dyDescent="0.25">
      <c r="A341"/>
      <c r="B341"/>
      <c r="C341"/>
    </row>
    <row r="342" spans="1:3" ht="15" x14ac:dyDescent="0.25">
      <c r="A342"/>
      <c r="B342"/>
      <c r="C342"/>
    </row>
    <row r="343" spans="1:3" ht="15" x14ac:dyDescent="0.25">
      <c r="A343"/>
      <c r="B343"/>
      <c r="C343"/>
    </row>
    <row r="344" spans="1:3" ht="15" x14ac:dyDescent="0.25">
      <c r="A344"/>
      <c r="B344"/>
      <c r="C344"/>
    </row>
    <row r="345" spans="1:3" ht="15" x14ac:dyDescent="0.25">
      <c r="A345"/>
      <c r="B345"/>
      <c r="C345"/>
    </row>
    <row r="346" spans="1:3" ht="15" x14ac:dyDescent="0.25">
      <c r="A346"/>
      <c r="B346"/>
      <c r="C346"/>
    </row>
    <row r="347" spans="1:3" ht="15" x14ac:dyDescent="0.25">
      <c r="A347"/>
      <c r="B347"/>
      <c r="C347"/>
    </row>
    <row r="348" spans="1:3" ht="15" x14ac:dyDescent="0.25">
      <c r="A348"/>
      <c r="B348"/>
      <c r="C348"/>
    </row>
    <row r="349" spans="1:3" ht="15" x14ac:dyDescent="0.25">
      <c r="A349"/>
      <c r="B349"/>
      <c r="C349"/>
    </row>
    <row r="350" spans="1:3" ht="15" x14ac:dyDescent="0.25">
      <c r="A350"/>
      <c r="B350"/>
      <c r="C350"/>
    </row>
    <row r="351" spans="1:3" ht="15" x14ac:dyDescent="0.25">
      <c r="A351"/>
      <c r="B351"/>
      <c r="C351"/>
    </row>
    <row r="352" spans="1:3" ht="15" x14ac:dyDescent="0.25">
      <c r="A352"/>
      <c r="B352"/>
      <c r="C352"/>
    </row>
    <row r="353" spans="1:3" ht="15" x14ac:dyDescent="0.25">
      <c r="A353"/>
      <c r="B353"/>
      <c r="C353"/>
    </row>
    <row r="354" spans="1:3" ht="15" x14ac:dyDescent="0.25">
      <c r="A354"/>
      <c r="B354"/>
      <c r="C354"/>
    </row>
    <row r="355" spans="1:3" ht="15" x14ac:dyDescent="0.25">
      <c r="A355"/>
      <c r="B355"/>
      <c r="C355"/>
    </row>
    <row r="356" spans="1:3" ht="15" x14ac:dyDescent="0.25">
      <c r="A356"/>
      <c r="B356"/>
      <c r="C356"/>
    </row>
    <row r="357" spans="1:3" ht="15" x14ac:dyDescent="0.25">
      <c r="A357"/>
      <c r="B357"/>
      <c r="C357"/>
    </row>
    <row r="358" spans="1:3" ht="15" x14ac:dyDescent="0.25">
      <c r="A358"/>
      <c r="B358"/>
      <c r="C358"/>
    </row>
    <row r="359" spans="1:3" ht="15" x14ac:dyDescent="0.25">
      <c r="A359"/>
      <c r="B359"/>
      <c r="C359"/>
    </row>
    <row r="360" spans="1:3" ht="15" x14ac:dyDescent="0.25">
      <c r="A360"/>
      <c r="B360"/>
      <c r="C360"/>
    </row>
    <row r="361" spans="1:3" ht="15" x14ac:dyDescent="0.25">
      <c r="A361"/>
      <c r="B361"/>
      <c r="C361"/>
    </row>
    <row r="362" spans="1:3" ht="15" x14ac:dyDescent="0.25">
      <c r="A362"/>
      <c r="B362"/>
      <c r="C362"/>
    </row>
    <row r="363" spans="1:3" ht="15" x14ac:dyDescent="0.25">
      <c r="A363"/>
      <c r="B363"/>
      <c r="C363"/>
    </row>
    <row r="364" spans="1:3" ht="15" x14ac:dyDescent="0.25">
      <c r="A364"/>
      <c r="B364"/>
      <c r="C364"/>
    </row>
    <row r="365" spans="1:3" ht="15" x14ac:dyDescent="0.25">
      <c r="A365"/>
      <c r="B365"/>
      <c r="C365"/>
    </row>
    <row r="366" spans="1:3" ht="15" x14ac:dyDescent="0.25">
      <c r="A366"/>
      <c r="B366"/>
      <c r="C366"/>
    </row>
    <row r="367" spans="1:3" ht="15" x14ac:dyDescent="0.25">
      <c r="A367"/>
      <c r="B367"/>
      <c r="C367"/>
    </row>
    <row r="368" spans="1:3" ht="15" x14ac:dyDescent="0.25">
      <c r="A368"/>
      <c r="B368"/>
      <c r="C368"/>
    </row>
    <row r="369" spans="1:3" ht="15" x14ac:dyDescent="0.25">
      <c r="A369"/>
      <c r="B369"/>
      <c r="C369"/>
    </row>
    <row r="370" spans="1:3" ht="15" x14ac:dyDescent="0.25">
      <c r="A370"/>
      <c r="B370"/>
      <c r="C370"/>
    </row>
    <row r="371" spans="1:3" ht="15" x14ac:dyDescent="0.25">
      <c r="A371"/>
      <c r="B371"/>
      <c r="C371"/>
    </row>
    <row r="372" spans="1:3" ht="15" x14ac:dyDescent="0.25">
      <c r="A372"/>
      <c r="B372"/>
      <c r="C372"/>
    </row>
    <row r="373" spans="1:3" ht="15" x14ac:dyDescent="0.25">
      <c r="A373"/>
      <c r="B373"/>
      <c r="C373"/>
    </row>
    <row r="374" spans="1:3" ht="15" x14ac:dyDescent="0.25">
      <c r="A374"/>
      <c r="B374"/>
      <c r="C374"/>
    </row>
    <row r="375" spans="1:3" ht="15" x14ac:dyDescent="0.25">
      <c r="A375"/>
      <c r="B375"/>
      <c r="C375"/>
    </row>
    <row r="376" spans="1:3" ht="15" x14ac:dyDescent="0.25">
      <c r="A376"/>
      <c r="B376"/>
      <c r="C376"/>
    </row>
    <row r="377" spans="1:3" ht="15" x14ac:dyDescent="0.25">
      <c r="A377"/>
      <c r="B377"/>
      <c r="C377"/>
    </row>
    <row r="378" spans="1:3" ht="15" x14ac:dyDescent="0.25">
      <c r="A378"/>
      <c r="B378"/>
      <c r="C378"/>
    </row>
    <row r="379" spans="1:3" ht="15" x14ac:dyDescent="0.25">
      <c r="A379"/>
      <c r="B379"/>
      <c r="C379"/>
    </row>
    <row r="380" spans="1:3" ht="15" x14ac:dyDescent="0.25">
      <c r="A380"/>
      <c r="B380"/>
      <c r="C380"/>
    </row>
    <row r="381" spans="1:3" ht="15" x14ac:dyDescent="0.25">
      <c r="A381"/>
      <c r="B381"/>
      <c r="C381"/>
    </row>
    <row r="382" spans="1:3" ht="15" x14ac:dyDescent="0.25">
      <c r="A382"/>
      <c r="B382"/>
      <c r="C382"/>
    </row>
    <row r="383" spans="1:3" ht="15" x14ac:dyDescent="0.25">
      <c r="A383"/>
      <c r="B383"/>
      <c r="C383"/>
    </row>
    <row r="384" spans="1:3" ht="15" x14ac:dyDescent="0.25">
      <c r="A384"/>
      <c r="B384"/>
      <c r="C384"/>
    </row>
    <row r="385" spans="1:3" ht="15" x14ac:dyDescent="0.25">
      <c r="A385"/>
      <c r="B385"/>
      <c r="C385"/>
    </row>
    <row r="386" spans="1:3" ht="15" x14ac:dyDescent="0.25">
      <c r="A386"/>
      <c r="B386"/>
      <c r="C386"/>
    </row>
    <row r="387" spans="1:3" ht="15" x14ac:dyDescent="0.25">
      <c r="A387"/>
      <c r="B387"/>
      <c r="C387"/>
    </row>
    <row r="388" spans="1:3" ht="15" x14ac:dyDescent="0.25">
      <c r="A388"/>
      <c r="B388"/>
      <c r="C388"/>
    </row>
    <row r="389" spans="1:3" ht="15" x14ac:dyDescent="0.25">
      <c r="A389"/>
      <c r="B389"/>
      <c r="C389"/>
    </row>
    <row r="390" spans="1:3" ht="15" x14ac:dyDescent="0.25">
      <c r="A390"/>
      <c r="B390"/>
      <c r="C390"/>
    </row>
    <row r="391" spans="1:3" ht="15" x14ac:dyDescent="0.25">
      <c r="A391"/>
      <c r="B391"/>
      <c r="C391"/>
    </row>
    <row r="392" spans="1:3" ht="15" x14ac:dyDescent="0.25">
      <c r="A392"/>
      <c r="B392"/>
      <c r="C392"/>
    </row>
    <row r="393" spans="1:3" ht="15" x14ac:dyDescent="0.25">
      <c r="A393"/>
      <c r="B393"/>
      <c r="C393"/>
    </row>
    <row r="394" spans="1:3" ht="15" x14ac:dyDescent="0.25">
      <c r="A394"/>
      <c r="B394"/>
      <c r="C394"/>
    </row>
    <row r="395" spans="1:3" ht="15" x14ac:dyDescent="0.25">
      <c r="A395"/>
      <c r="B395"/>
      <c r="C395"/>
    </row>
    <row r="396" spans="1:3" ht="15" x14ac:dyDescent="0.25">
      <c r="A396"/>
      <c r="B396"/>
      <c r="C396"/>
    </row>
    <row r="397" spans="1:3" ht="15" x14ac:dyDescent="0.25">
      <c r="A397"/>
      <c r="B397"/>
      <c r="C397"/>
    </row>
    <row r="398" spans="1:3" ht="15" x14ac:dyDescent="0.25">
      <c r="A398"/>
      <c r="B398"/>
      <c r="C398"/>
    </row>
    <row r="399" spans="1:3" ht="15" x14ac:dyDescent="0.25">
      <c r="A399"/>
      <c r="B399"/>
      <c r="C399"/>
    </row>
    <row r="400" spans="1:3" ht="15" x14ac:dyDescent="0.25">
      <c r="A400"/>
      <c r="B400"/>
      <c r="C400"/>
    </row>
    <row r="401" spans="1:3" ht="15" x14ac:dyDescent="0.25">
      <c r="A401"/>
      <c r="B401"/>
      <c r="C401"/>
    </row>
    <row r="402" spans="1:3" ht="15" x14ac:dyDescent="0.25">
      <c r="A402"/>
      <c r="B402"/>
      <c r="C402"/>
    </row>
    <row r="403" spans="1:3" ht="15" x14ac:dyDescent="0.25">
      <c r="A403"/>
      <c r="B403"/>
      <c r="C403"/>
    </row>
    <row r="404" spans="1:3" ht="15" x14ac:dyDescent="0.25">
      <c r="A404"/>
      <c r="B404"/>
      <c r="C404"/>
    </row>
    <row r="405" spans="1:3" ht="15" x14ac:dyDescent="0.25">
      <c r="A405"/>
      <c r="B405"/>
      <c r="C405"/>
    </row>
    <row r="406" spans="1:3" ht="15" x14ac:dyDescent="0.25">
      <c r="A406"/>
      <c r="B406"/>
      <c r="C406"/>
    </row>
    <row r="407" spans="1:3" ht="15" x14ac:dyDescent="0.25">
      <c r="A407"/>
      <c r="B407"/>
      <c r="C407"/>
    </row>
    <row r="408" spans="1:3" ht="15" x14ac:dyDescent="0.25">
      <c r="A408"/>
      <c r="B408"/>
      <c r="C408"/>
    </row>
    <row r="409" spans="1:3" ht="15" x14ac:dyDescent="0.25">
      <c r="A409"/>
      <c r="B409"/>
      <c r="C409"/>
    </row>
    <row r="410" spans="1:3" ht="15" x14ac:dyDescent="0.25">
      <c r="A410"/>
      <c r="B410"/>
      <c r="C410"/>
    </row>
    <row r="411" spans="1:3" ht="15" x14ac:dyDescent="0.25">
      <c r="A411"/>
      <c r="B411"/>
      <c r="C411"/>
    </row>
    <row r="412" spans="1:3" ht="15" x14ac:dyDescent="0.25">
      <c r="A412"/>
      <c r="B412"/>
      <c r="C412"/>
    </row>
    <row r="413" spans="1:3" ht="15" x14ac:dyDescent="0.25">
      <c r="A413"/>
      <c r="B413"/>
      <c r="C413"/>
    </row>
    <row r="414" spans="1:3" ht="15" x14ac:dyDescent="0.25">
      <c r="A414"/>
      <c r="B414"/>
      <c r="C414"/>
    </row>
    <row r="415" spans="1:3" ht="15" x14ac:dyDescent="0.25">
      <c r="A415"/>
      <c r="B415"/>
      <c r="C415"/>
    </row>
    <row r="416" spans="1:3" ht="15" x14ac:dyDescent="0.25">
      <c r="A416"/>
      <c r="B416"/>
      <c r="C416"/>
    </row>
    <row r="417" spans="1:3" ht="15" x14ac:dyDescent="0.25">
      <c r="A417"/>
      <c r="B417"/>
      <c r="C417"/>
    </row>
    <row r="418" spans="1:3" ht="15" x14ac:dyDescent="0.25">
      <c r="A418"/>
      <c r="B418"/>
      <c r="C418"/>
    </row>
    <row r="419" spans="1:3" ht="15" x14ac:dyDescent="0.25">
      <c r="A419"/>
      <c r="B419"/>
      <c r="C419"/>
    </row>
    <row r="420" spans="1:3" ht="15" x14ac:dyDescent="0.25">
      <c r="A420"/>
      <c r="B420"/>
      <c r="C420"/>
    </row>
    <row r="421" spans="1:3" ht="15" x14ac:dyDescent="0.25">
      <c r="A421"/>
      <c r="B421"/>
      <c r="C421"/>
    </row>
    <row r="422" spans="1:3" ht="15" x14ac:dyDescent="0.25">
      <c r="A422"/>
      <c r="B422"/>
      <c r="C422"/>
    </row>
    <row r="423" spans="1:3" ht="15" x14ac:dyDescent="0.25">
      <c r="A423"/>
      <c r="B423"/>
      <c r="C423"/>
    </row>
    <row r="424" spans="1:3" ht="15" x14ac:dyDescent="0.25">
      <c r="A424"/>
      <c r="B424"/>
      <c r="C424"/>
    </row>
    <row r="425" spans="1:3" ht="15" x14ac:dyDescent="0.25">
      <c r="A425"/>
      <c r="B425"/>
      <c r="C425"/>
    </row>
    <row r="426" spans="1:3" ht="15" x14ac:dyDescent="0.25">
      <c r="A426"/>
      <c r="B426"/>
      <c r="C426"/>
    </row>
    <row r="427" spans="1:3" ht="15" x14ac:dyDescent="0.25">
      <c r="A427"/>
      <c r="B427"/>
      <c r="C427"/>
    </row>
    <row r="428" spans="1:3" ht="15" x14ac:dyDescent="0.25">
      <c r="A428"/>
      <c r="B428"/>
      <c r="C428"/>
    </row>
    <row r="429" spans="1:3" ht="15" x14ac:dyDescent="0.25">
      <c r="A429"/>
      <c r="B429"/>
      <c r="C429"/>
    </row>
    <row r="430" spans="1:3" ht="15" x14ac:dyDescent="0.25">
      <c r="A430"/>
      <c r="B430"/>
      <c r="C430"/>
    </row>
    <row r="431" spans="1:3" ht="15" x14ac:dyDescent="0.25">
      <c r="A431"/>
      <c r="B431"/>
      <c r="C431"/>
    </row>
    <row r="432" spans="1:3" ht="15" x14ac:dyDescent="0.25">
      <c r="A432"/>
      <c r="B432"/>
      <c r="C432"/>
    </row>
    <row r="433" spans="1:3" ht="15" x14ac:dyDescent="0.25">
      <c r="A433"/>
      <c r="B433"/>
      <c r="C433"/>
    </row>
    <row r="434" spans="1:3" ht="15" x14ac:dyDescent="0.25">
      <c r="A434"/>
      <c r="B434"/>
      <c r="C434"/>
    </row>
    <row r="435" spans="1:3" ht="15" x14ac:dyDescent="0.25">
      <c r="A435"/>
      <c r="B435"/>
      <c r="C435"/>
    </row>
    <row r="436" spans="1:3" ht="15" x14ac:dyDescent="0.25">
      <c r="A436"/>
      <c r="B436"/>
      <c r="C436"/>
    </row>
    <row r="437" spans="1:3" ht="15" x14ac:dyDescent="0.25">
      <c r="A437"/>
      <c r="B437"/>
      <c r="C437"/>
    </row>
    <row r="438" spans="1:3" ht="15" x14ac:dyDescent="0.25">
      <c r="A438"/>
      <c r="B438"/>
      <c r="C438"/>
    </row>
    <row r="439" spans="1:3" ht="15" x14ac:dyDescent="0.25">
      <c r="A439"/>
      <c r="B439"/>
      <c r="C439"/>
    </row>
    <row r="440" spans="1:3" ht="15" x14ac:dyDescent="0.25">
      <c r="A440"/>
      <c r="B440"/>
      <c r="C440"/>
    </row>
    <row r="441" spans="1:3" ht="15" x14ac:dyDescent="0.25">
      <c r="A441"/>
      <c r="B441"/>
      <c r="C441"/>
    </row>
    <row r="442" spans="1:3" ht="15" x14ac:dyDescent="0.25">
      <c r="A442"/>
      <c r="B442"/>
      <c r="C442"/>
    </row>
    <row r="443" spans="1:3" ht="15" x14ac:dyDescent="0.25">
      <c r="A443"/>
      <c r="B443"/>
      <c r="C443"/>
    </row>
    <row r="444" spans="1:3" ht="15" x14ac:dyDescent="0.25">
      <c r="A444"/>
      <c r="B444"/>
      <c r="C444"/>
    </row>
    <row r="445" spans="1:3" ht="15" x14ac:dyDescent="0.25">
      <c r="A445"/>
      <c r="B445"/>
      <c r="C445"/>
    </row>
    <row r="446" spans="1:3" ht="15" x14ac:dyDescent="0.25">
      <c r="A446"/>
      <c r="B446"/>
      <c r="C446"/>
    </row>
    <row r="447" spans="1:3" ht="15" x14ac:dyDescent="0.25">
      <c r="A447"/>
      <c r="B447"/>
      <c r="C447"/>
    </row>
    <row r="448" spans="1:3" ht="15" x14ac:dyDescent="0.25">
      <c r="A448"/>
      <c r="B448"/>
      <c r="C448"/>
    </row>
    <row r="449" spans="1:3" ht="15" x14ac:dyDescent="0.25">
      <c r="A449"/>
      <c r="B449"/>
      <c r="C449"/>
    </row>
    <row r="450" spans="1:3" ht="15" x14ac:dyDescent="0.25">
      <c r="A450"/>
      <c r="B450"/>
      <c r="C450"/>
    </row>
    <row r="451" spans="1:3" ht="15" x14ac:dyDescent="0.25">
      <c r="A451"/>
      <c r="B451"/>
      <c r="C451"/>
    </row>
    <row r="452" spans="1:3" ht="15" x14ac:dyDescent="0.25">
      <c r="A452"/>
      <c r="B452"/>
      <c r="C452"/>
    </row>
    <row r="453" spans="1:3" ht="15" x14ac:dyDescent="0.25">
      <c r="A453"/>
      <c r="B453"/>
      <c r="C453"/>
    </row>
    <row r="454" spans="1:3" ht="15" x14ac:dyDescent="0.25">
      <c r="A454"/>
      <c r="B454"/>
      <c r="C454"/>
    </row>
    <row r="455" spans="1:3" ht="15" x14ac:dyDescent="0.25">
      <c r="A455"/>
      <c r="B455"/>
      <c r="C455"/>
    </row>
    <row r="456" spans="1:3" ht="15" x14ac:dyDescent="0.25">
      <c r="A456"/>
      <c r="B456"/>
      <c r="C456"/>
    </row>
    <row r="457" spans="1:3" ht="15" x14ac:dyDescent="0.25">
      <c r="A457"/>
      <c r="B457"/>
      <c r="C457"/>
    </row>
    <row r="458" spans="1:3" ht="15" x14ac:dyDescent="0.25">
      <c r="A458"/>
      <c r="B458"/>
      <c r="C458"/>
    </row>
    <row r="459" spans="1:3" ht="15" x14ac:dyDescent="0.25">
      <c r="A459"/>
      <c r="B459"/>
      <c r="C459"/>
    </row>
    <row r="460" spans="1:3" ht="15" x14ac:dyDescent="0.25">
      <c r="A460"/>
      <c r="B460"/>
      <c r="C460"/>
    </row>
    <row r="461" spans="1:3" ht="15" x14ac:dyDescent="0.25">
      <c r="A461"/>
      <c r="B461"/>
      <c r="C461"/>
    </row>
    <row r="462" spans="1:3" ht="15" x14ac:dyDescent="0.25">
      <c r="A462"/>
      <c r="B462"/>
      <c r="C462"/>
    </row>
    <row r="463" spans="1:3" ht="15" x14ac:dyDescent="0.25">
      <c r="A463"/>
      <c r="B463"/>
      <c r="C463"/>
    </row>
    <row r="464" spans="1:3" ht="15" x14ac:dyDescent="0.25">
      <c r="A464"/>
      <c r="B464"/>
      <c r="C464"/>
    </row>
    <row r="465" spans="1:3" ht="15" x14ac:dyDescent="0.25">
      <c r="A465"/>
      <c r="B465"/>
      <c r="C465"/>
    </row>
    <row r="466" spans="1:3" ht="15" x14ac:dyDescent="0.25">
      <c r="A466"/>
      <c r="B466"/>
      <c r="C466"/>
    </row>
    <row r="467" spans="1:3" ht="14.25" customHeight="1" x14ac:dyDescent="0.25">
      <c r="A467"/>
      <c r="B467"/>
      <c r="C467"/>
    </row>
    <row r="468" spans="1:3" ht="14.25" customHeight="1" x14ac:dyDescent="0.25">
      <c r="A468"/>
      <c r="B468"/>
      <c r="C468"/>
    </row>
    <row r="469" spans="1:3" ht="14.25" customHeight="1" x14ac:dyDescent="0.25">
      <c r="A469"/>
      <c r="B469"/>
      <c r="C469"/>
    </row>
    <row r="470" spans="1:3" ht="14.25" customHeight="1" x14ac:dyDescent="0.25">
      <c r="A470"/>
      <c r="B470"/>
      <c r="C470"/>
    </row>
    <row r="471" spans="1:3" ht="14.25" customHeight="1" x14ac:dyDescent="0.25">
      <c r="A471"/>
      <c r="B471"/>
      <c r="C471"/>
    </row>
    <row r="472" spans="1:3" ht="14.25" customHeight="1" x14ac:dyDescent="0.25">
      <c r="A472"/>
      <c r="B472"/>
      <c r="C472"/>
    </row>
    <row r="473" spans="1:3" ht="14.25" customHeight="1" x14ac:dyDescent="0.25">
      <c r="A473"/>
      <c r="B473"/>
      <c r="C473"/>
    </row>
    <row r="474" spans="1:3" ht="14.25" customHeight="1" x14ac:dyDescent="0.25">
      <c r="A474"/>
      <c r="B474"/>
      <c r="C474"/>
    </row>
    <row r="475" spans="1:3" ht="14.25" customHeight="1" x14ac:dyDescent="0.25">
      <c r="A475"/>
      <c r="B475"/>
      <c r="C475"/>
    </row>
    <row r="476" spans="1:3" ht="14.25" customHeight="1" x14ac:dyDescent="0.25">
      <c r="A476"/>
      <c r="B476"/>
      <c r="C476"/>
    </row>
    <row r="477" spans="1:3" ht="14.25" customHeight="1" x14ac:dyDescent="0.25">
      <c r="A477"/>
      <c r="B477"/>
      <c r="C477"/>
    </row>
    <row r="478" spans="1:3" ht="14.25" customHeight="1" x14ac:dyDescent="0.25">
      <c r="A478"/>
      <c r="B478"/>
      <c r="C478"/>
    </row>
    <row r="479" spans="1:3" ht="14.25" customHeight="1" x14ac:dyDescent="0.25">
      <c r="A479"/>
      <c r="B479"/>
      <c r="C479"/>
    </row>
    <row r="480" spans="1:3" ht="14.25" customHeight="1" x14ac:dyDescent="0.25">
      <c r="A480"/>
      <c r="B480"/>
      <c r="C480"/>
    </row>
    <row r="481" spans="1:3" ht="14.25" customHeight="1" x14ac:dyDescent="0.25">
      <c r="A481"/>
      <c r="B481"/>
      <c r="C481"/>
    </row>
    <row r="482" spans="1:3" ht="14.25" customHeight="1" x14ac:dyDescent="0.25">
      <c r="A482"/>
      <c r="B482"/>
      <c r="C482"/>
    </row>
    <row r="483" spans="1:3" ht="14.25" customHeight="1" x14ac:dyDescent="0.25">
      <c r="A483"/>
      <c r="B483"/>
      <c r="C483"/>
    </row>
    <row r="484" spans="1:3" ht="14.25" customHeight="1" x14ac:dyDescent="0.25">
      <c r="A484"/>
      <c r="B484"/>
      <c r="C484"/>
    </row>
    <row r="485" spans="1:3" ht="14.25" customHeight="1" x14ac:dyDescent="0.25">
      <c r="A485"/>
      <c r="B485"/>
      <c r="C485"/>
    </row>
    <row r="486" spans="1:3" ht="14.25" customHeight="1" x14ac:dyDescent="0.25">
      <c r="A486"/>
      <c r="B486"/>
      <c r="C486"/>
    </row>
    <row r="487" spans="1:3" ht="14.25" customHeight="1" x14ac:dyDescent="0.25">
      <c r="A487"/>
      <c r="B487"/>
      <c r="C487"/>
    </row>
    <row r="488" spans="1:3" ht="14.25" customHeight="1" x14ac:dyDescent="0.25">
      <c r="A488"/>
      <c r="B488"/>
      <c r="C488"/>
    </row>
    <row r="489" spans="1:3" ht="14.25" customHeight="1" x14ac:dyDescent="0.25">
      <c r="A489"/>
      <c r="B489"/>
      <c r="C489"/>
    </row>
    <row r="490" spans="1:3" ht="14.25" customHeight="1" x14ac:dyDescent="0.25">
      <c r="A490"/>
      <c r="B490"/>
      <c r="C490"/>
    </row>
    <row r="491" spans="1:3" ht="14.25" customHeight="1" x14ac:dyDescent="0.25">
      <c r="A491"/>
      <c r="B491"/>
      <c r="C491"/>
    </row>
    <row r="492" spans="1:3" ht="14.25" customHeight="1" x14ac:dyDescent="0.25">
      <c r="A492"/>
      <c r="B492"/>
      <c r="C492"/>
    </row>
    <row r="493" spans="1:3" ht="14.25" customHeight="1" x14ac:dyDescent="0.25">
      <c r="A493"/>
      <c r="B493"/>
      <c r="C493"/>
    </row>
    <row r="494" spans="1:3" ht="14.25" customHeight="1" x14ac:dyDescent="0.25">
      <c r="A494"/>
      <c r="B494"/>
      <c r="C494"/>
    </row>
    <row r="495" spans="1:3" ht="14.25" customHeight="1" x14ac:dyDescent="0.25">
      <c r="A495"/>
      <c r="B495"/>
      <c r="C495"/>
    </row>
    <row r="496" spans="1:3" ht="14.25" customHeight="1" x14ac:dyDescent="0.25">
      <c r="A496"/>
      <c r="B496"/>
      <c r="C496"/>
    </row>
    <row r="497" spans="1:3" ht="14.25" customHeight="1" x14ac:dyDescent="0.25">
      <c r="A497"/>
      <c r="B497"/>
      <c r="C497"/>
    </row>
    <row r="498" spans="1:3" ht="14.25" customHeight="1" x14ac:dyDescent="0.25">
      <c r="A498"/>
      <c r="B498"/>
      <c r="C498"/>
    </row>
    <row r="499" spans="1:3" ht="14.25" customHeight="1" x14ac:dyDescent="0.25">
      <c r="A499"/>
      <c r="B499"/>
      <c r="C499"/>
    </row>
    <row r="500" spans="1:3" ht="14.25" customHeight="1" x14ac:dyDescent="0.25">
      <c r="A500"/>
      <c r="B500"/>
      <c r="C500"/>
    </row>
    <row r="501" spans="1:3" ht="14.25" customHeight="1" x14ac:dyDescent="0.25">
      <c r="A501"/>
      <c r="B501"/>
      <c r="C501"/>
    </row>
    <row r="502" spans="1:3" ht="14.25" customHeight="1" x14ac:dyDescent="0.25">
      <c r="A502"/>
      <c r="B502"/>
      <c r="C502"/>
    </row>
    <row r="503" spans="1:3" ht="14.25" customHeight="1" x14ac:dyDescent="0.25">
      <c r="A503"/>
      <c r="B503"/>
      <c r="C503"/>
    </row>
    <row r="504" spans="1:3" ht="14.25" customHeight="1" x14ac:dyDescent="0.25">
      <c r="A504"/>
      <c r="B504"/>
      <c r="C504"/>
    </row>
    <row r="505" spans="1:3" ht="14.25" customHeight="1" x14ac:dyDescent="0.25">
      <c r="A505"/>
      <c r="B505"/>
      <c r="C505"/>
    </row>
    <row r="506" spans="1:3" ht="14.25" customHeight="1" x14ac:dyDescent="0.25">
      <c r="A506"/>
      <c r="B506"/>
      <c r="C506"/>
    </row>
    <row r="507" spans="1:3" ht="14.25" customHeight="1" x14ac:dyDescent="0.25">
      <c r="A507"/>
      <c r="B507"/>
      <c r="C507"/>
    </row>
    <row r="508" spans="1:3" ht="14.25" customHeight="1" x14ac:dyDescent="0.25">
      <c r="A508"/>
      <c r="B508"/>
      <c r="C508"/>
    </row>
    <row r="509" spans="1:3" ht="14.25" customHeight="1" x14ac:dyDescent="0.25">
      <c r="A509"/>
      <c r="B509"/>
      <c r="C509"/>
    </row>
    <row r="510" spans="1:3" ht="14.25" customHeight="1" x14ac:dyDescent="0.25">
      <c r="A510"/>
      <c r="B510"/>
      <c r="C510"/>
    </row>
    <row r="511" spans="1:3" ht="14.25" customHeight="1" x14ac:dyDescent="0.25">
      <c r="A511"/>
      <c r="B511"/>
      <c r="C511"/>
    </row>
    <row r="512" spans="1:3" ht="14.25" customHeight="1" x14ac:dyDescent="0.25">
      <c r="A512"/>
      <c r="B512"/>
      <c r="C512"/>
    </row>
    <row r="513" spans="1:3" ht="14.25" customHeight="1" x14ac:dyDescent="0.25">
      <c r="A513"/>
      <c r="B513"/>
      <c r="C513"/>
    </row>
    <row r="514" spans="1:3" ht="14.25" customHeight="1" x14ac:dyDescent="0.25">
      <c r="A514"/>
      <c r="B514"/>
      <c r="C514"/>
    </row>
    <row r="515" spans="1:3" ht="14.25" customHeight="1" x14ac:dyDescent="0.25">
      <c r="A515"/>
      <c r="B515"/>
      <c r="C515"/>
    </row>
    <row r="516" spans="1:3" ht="14.25" customHeight="1" x14ac:dyDescent="0.25">
      <c r="A516"/>
      <c r="B516"/>
      <c r="C516"/>
    </row>
    <row r="517" spans="1:3" ht="14.25" customHeight="1" x14ac:dyDescent="0.25">
      <c r="A517"/>
      <c r="B517"/>
      <c r="C517"/>
    </row>
    <row r="518" spans="1:3" ht="14.25" customHeight="1" x14ac:dyDescent="0.25">
      <c r="A518"/>
      <c r="B518"/>
      <c r="C518"/>
    </row>
    <row r="519" spans="1:3" ht="14.25" customHeight="1" x14ac:dyDescent="0.25">
      <c r="A519"/>
      <c r="B519"/>
      <c r="C519"/>
    </row>
    <row r="520" spans="1:3" ht="14.25" customHeight="1" x14ac:dyDescent="0.25">
      <c r="A520"/>
      <c r="B520"/>
      <c r="C520"/>
    </row>
    <row r="521" spans="1:3" ht="14.25" customHeight="1" x14ac:dyDescent="0.25">
      <c r="A521"/>
      <c r="B521"/>
      <c r="C521"/>
    </row>
    <row r="522" spans="1:3" ht="14.25" customHeight="1" x14ac:dyDescent="0.25">
      <c r="A522"/>
      <c r="B522"/>
      <c r="C522"/>
    </row>
    <row r="523" spans="1:3" ht="14.25" customHeight="1" x14ac:dyDescent="0.25">
      <c r="A523"/>
      <c r="B523"/>
      <c r="C523"/>
    </row>
    <row r="524" spans="1:3" ht="14.25" customHeight="1" x14ac:dyDescent="0.25">
      <c r="A524"/>
      <c r="B524"/>
      <c r="C524"/>
    </row>
    <row r="525" spans="1:3" ht="14.25" customHeight="1" x14ac:dyDescent="0.25">
      <c r="A525"/>
      <c r="B525"/>
      <c r="C525"/>
    </row>
    <row r="526" spans="1:3" ht="14.25" customHeight="1" x14ac:dyDescent="0.25">
      <c r="A526"/>
      <c r="B526"/>
      <c r="C526"/>
    </row>
    <row r="527" spans="1:3" ht="14.25" customHeight="1" x14ac:dyDescent="0.25">
      <c r="A527"/>
      <c r="B527"/>
      <c r="C527"/>
    </row>
    <row r="528" spans="1:3" ht="14.25" customHeight="1" x14ac:dyDescent="0.25">
      <c r="A528"/>
      <c r="B528"/>
      <c r="C528"/>
    </row>
    <row r="529" spans="1:3" ht="14.25" customHeight="1" x14ac:dyDescent="0.25">
      <c r="A529"/>
      <c r="B529"/>
      <c r="C529"/>
    </row>
    <row r="530" spans="1:3" ht="14.25" customHeight="1" x14ac:dyDescent="0.25">
      <c r="A530"/>
      <c r="B530"/>
      <c r="C530"/>
    </row>
    <row r="531" spans="1:3" ht="14.25" customHeight="1" x14ac:dyDescent="0.25">
      <c r="A531"/>
      <c r="B531"/>
      <c r="C531"/>
    </row>
    <row r="532" spans="1:3" ht="14.25" customHeight="1" x14ac:dyDescent="0.25">
      <c r="A532"/>
      <c r="B532"/>
      <c r="C532"/>
    </row>
    <row r="533" spans="1:3" ht="14.25" customHeight="1" x14ac:dyDescent="0.25">
      <c r="A533"/>
      <c r="B533"/>
      <c r="C533"/>
    </row>
    <row r="534" spans="1:3" ht="14.25" customHeight="1" x14ac:dyDescent="0.25">
      <c r="A534"/>
      <c r="B534"/>
      <c r="C534"/>
    </row>
    <row r="535" spans="1:3" ht="14.25" customHeight="1" x14ac:dyDescent="0.25">
      <c r="A535"/>
      <c r="B535"/>
      <c r="C535"/>
    </row>
    <row r="536" spans="1:3" ht="14.25" customHeight="1" x14ac:dyDescent="0.25">
      <c r="A536"/>
      <c r="B536"/>
      <c r="C536"/>
    </row>
    <row r="537" spans="1:3" ht="14.25" customHeight="1" x14ac:dyDescent="0.25">
      <c r="A537"/>
      <c r="B537"/>
      <c r="C537"/>
    </row>
    <row r="538" spans="1:3" ht="14.25" customHeight="1" x14ac:dyDescent="0.25">
      <c r="A538"/>
      <c r="B538"/>
      <c r="C538"/>
    </row>
    <row r="539" spans="1:3" ht="14.25" customHeight="1" x14ac:dyDescent="0.25">
      <c r="A539"/>
      <c r="B539"/>
      <c r="C539"/>
    </row>
    <row r="540" spans="1:3" ht="14.25" customHeight="1" x14ac:dyDescent="0.25">
      <c r="A540"/>
      <c r="B540"/>
      <c r="C540"/>
    </row>
    <row r="541" spans="1:3" ht="14.25" customHeight="1" x14ac:dyDescent="0.25">
      <c r="A541"/>
      <c r="B541"/>
      <c r="C541"/>
    </row>
    <row r="542" spans="1:3" ht="14.25" customHeight="1" x14ac:dyDescent="0.25">
      <c r="A542"/>
      <c r="B542"/>
      <c r="C542"/>
    </row>
    <row r="543" spans="1:3" ht="14.25" customHeight="1" x14ac:dyDescent="0.25">
      <c r="A543"/>
      <c r="B543"/>
      <c r="C543"/>
    </row>
    <row r="544" spans="1:3" ht="14.25" customHeight="1" x14ac:dyDescent="0.25">
      <c r="A544"/>
      <c r="B544"/>
      <c r="C544"/>
    </row>
    <row r="545" spans="1:3" ht="14.25" customHeight="1" x14ac:dyDescent="0.25">
      <c r="A545"/>
      <c r="B545"/>
      <c r="C545"/>
    </row>
    <row r="546" spans="1:3" ht="14.25" customHeight="1" x14ac:dyDescent="0.25">
      <c r="A546"/>
      <c r="B546"/>
      <c r="C546"/>
    </row>
    <row r="547" spans="1:3" ht="14.25" customHeight="1" x14ac:dyDescent="0.25">
      <c r="A547"/>
      <c r="B547"/>
      <c r="C547"/>
    </row>
    <row r="548" spans="1:3" ht="14.25" customHeight="1" x14ac:dyDescent="0.25">
      <c r="A548"/>
      <c r="B548"/>
      <c r="C548"/>
    </row>
    <row r="549" spans="1:3" ht="14.25" customHeight="1" x14ac:dyDescent="0.25">
      <c r="A549"/>
      <c r="B549"/>
      <c r="C549"/>
    </row>
    <row r="550" spans="1:3" ht="14.25" customHeight="1" x14ac:dyDescent="0.25">
      <c r="A550"/>
      <c r="B550"/>
      <c r="C550"/>
    </row>
    <row r="551" spans="1:3" ht="14.25" customHeight="1" x14ac:dyDescent="0.25">
      <c r="A551"/>
      <c r="B551"/>
      <c r="C551"/>
    </row>
    <row r="552" spans="1:3" ht="14.25" customHeight="1" x14ac:dyDescent="0.25">
      <c r="A552"/>
      <c r="B552"/>
      <c r="C552"/>
    </row>
    <row r="553" spans="1:3" ht="14.25" customHeight="1" x14ac:dyDescent="0.25">
      <c r="A553"/>
      <c r="B553"/>
      <c r="C553"/>
    </row>
    <row r="554" spans="1:3" ht="14.25" customHeight="1" x14ac:dyDescent="0.25">
      <c r="A554"/>
      <c r="B554"/>
      <c r="C554"/>
    </row>
    <row r="555" spans="1:3" ht="14.25" customHeight="1" x14ac:dyDescent="0.25">
      <c r="A555"/>
      <c r="B555"/>
      <c r="C555"/>
    </row>
    <row r="556" spans="1:3" ht="14.25" customHeight="1" x14ac:dyDescent="0.25">
      <c r="A556"/>
      <c r="B556"/>
      <c r="C556"/>
    </row>
    <row r="557" spans="1:3" ht="14.25" customHeight="1" x14ac:dyDescent="0.25">
      <c r="A557"/>
      <c r="B557"/>
      <c r="C557"/>
    </row>
    <row r="558" spans="1:3" ht="14.25" customHeight="1" x14ac:dyDescent="0.25">
      <c r="A558"/>
      <c r="B558"/>
      <c r="C558"/>
    </row>
    <row r="559" spans="1:3" ht="14.25" customHeight="1" x14ac:dyDescent="0.25">
      <c r="A559"/>
      <c r="B559"/>
      <c r="C559"/>
    </row>
    <row r="560" spans="1:3" ht="14.25" customHeight="1" x14ac:dyDescent="0.25">
      <c r="A560"/>
      <c r="B560"/>
      <c r="C560"/>
    </row>
    <row r="561" spans="1:3" ht="14.25" customHeight="1" x14ac:dyDescent="0.25">
      <c r="A561"/>
      <c r="B561"/>
      <c r="C561"/>
    </row>
    <row r="562" spans="1:3" ht="14.25" customHeight="1" x14ac:dyDescent="0.25">
      <c r="A562"/>
      <c r="B562"/>
      <c r="C562"/>
    </row>
    <row r="563" spans="1:3" ht="14.25" customHeight="1" x14ac:dyDescent="0.25">
      <c r="A563"/>
      <c r="B563"/>
      <c r="C563"/>
    </row>
    <row r="564" spans="1:3" ht="14.25" customHeight="1" x14ac:dyDescent="0.25">
      <c r="A564"/>
      <c r="B564"/>
      <c r="C564"/>
    </row>
    <row r="565" spans="1:3" ht="14.25" customHeight="1" x14ac:dyDescent="0.25">
      <c r="A565"/>
      <c r="B565"/>
      <c r="C565"/>
    </row>
    <row r="566" spans="1:3" ht="14.25" customHeight="1" x14ac:dyDescent="0.25">
      <c r="A566"/>
      <c r="B566"/>
      <c r="C566"/>
    </row>
    <row r="567" spans="1:3" ht="14.25" customHeight="1" x14ac:dyDescent="0.25">
      <c r="A567"/>
      <c r="B567"/>
      <c r="C567"/>
    </row>
    <row r="568" spans="1:3" ht="14.25" customHeight="1" x14ac:dyDescent="0.25">
      <c r="A568"/>
      <c r="B568"/>
      <c r="C568"/>
    </row>
    <row r="569" spans="1:3" ht="14.25" customHeight="1" x14ac:dyDescent="0.25">
      <c r="A569"/>
      <c r="B569"/>
      <c r="C569"/>
    </row>
    <row r="570" spans="1:3" ht="14.25" customHeight="1" x14ac:dyDescent="0.25">
      <c r="A570"/>
      <c r="B570"/>
      <c r="C570"/>
    </row>
    <row r="571" spans="1:3" ht="14.25" customHeight="1" x14ac:dyDescent="0.25">
      <c r="A571"/>
      <c r="B571"/>
      <c r="C571"/>
    </row>
    <row r="572" spans="1:3" ht="14.25" customHeight="1" x14ac:dyDescent="0.25">
      <c r="A572"/>
      <c r="B572"/>
      <c r="C572"/>
    </row>
    <row r="573" spans="1:3" ht="14.25" customHeight="1" x14ac:dyDescent="0.25">
      <c r="A573"/>
      <c r="B573"/>
      <c r="C573"/>
    </row>
    <row r="574" spans="1:3" ht="14.25" customHeight="1" x14ac:dyDescent="0.25">
      <c r="A574"/>
      <c r="B574"/>
      <c r="C574"/>
    </row>
    <row r="575" spans="1:3" ht="14.25" customHeight="1" x14ac:dyDescent="0.25">
      <c r="A575"/>
      <c r="B575"/>
      <c r="C575"/>
    </row>
    <row r="576" spans="1:3" ht="14.25" customHeight="1" x14ac:dyDescent="0.25">
      <c r="A576"/>
      <c r="B576"/>
      <c r="C576"/>
    </row>
    <row r="577" spans="1:3" ht="14.25" customHeight="1" x14ac:dyDescent="0.25">
      <c r="A577"/>
      <c r="B577"/>
      <c r="C577"/>
    </row>
    <row r="578" spans="1:3" ht="14.25" customHeight="1" x14ac:dyDescent="0.25">
      <c r="A578"/>
      <c r="B578"/>
      <c r="C578"/>
    </row>
    <row r="579" spans="1:3" ht="14.25" customHeight="1" x14ac:dyDescent="0.25">
      <c r="A579"/>
      <c r="B579"/>
      <c r="C579"/>
    </row>
    <row r="580" spans="1:3" ht="14.25" customHeight="1" x14ac:dyDescent="0.25">
      <c r="A580"/>
      <c r="B580"/>
      <c r="C580"/>
    </row>
    <row r="581" spans="1:3" ht="14.25" customHeight="1" x14ac:dyDescent="0.25">
      <c r="A581"/>
      <c r="B581"/>
      <c r="C581"/>
    </row>
    <row r="582" spans="1:3" ht="14.25" customHeight="1" x14ac:dyDescent="0.25">
      <c r="A582"/>
      <c r="B582"/>
      <c r="C582"/>
    </row>
    <row r="583" spans="1:3" ht="14.25" customHeight="1" x14ac:dyDescent="0.25">
      <c r="A583"/>
      <c r="B583"/>
      <c r="C583"/>
    </row>
    <row r="584" spans="1:3" ht="14.25" customHeight="1" x14ac:dyDescent="0.25">
      <c r="A584"/>
      <c r="B584"/>
      <c r="C584"/>
    </row>
    <row r="585" spans="1:3" ht="14.25" customHeight="1" x14ac:dyDescent="0.25">
      <c r="A585"/>
      <c r="B585"/>
      <c r="C585"/>
    </row>
    <row r="586" spans="1:3" ht="14.25" customHeight="1" x14ac:dyDescent="0.25">
      <c r="A586"/>
      <c r="B586"/>
      <c r="C586"/>
    </row>
    <row r="587" spans="1:3" ht="14.25" customHeight="1" x14ac:dyDescent="0.25">
      <c r="A587"/>
      <c r="B587"/>
      <c r="C587"/>
    </row>
    <row r="588" spans="1:3" ht="14.25" customHeight="1" x14ac:dyDescent="0.25">
      <c r="A588"/>
      <c r="B588"/>
      <c r="C588"/>
    </row>
    <row r="589" spans="1:3" ht="14.25" customHeight="1" x14ac:dyDescent="0.25">
      <c r="A589"/>
      <c r="B589"/>
      <c r="C589"/>
    </row>
    <row r="590" spans="1:3" ht="14.25" customHeight="1" x14ac:dyDescent="0.25">
      <c r="A590"/>
      <c r="B590"/>
      <c r="C590"/>
    </row>
    <row r="591" spans="1:3" ht="14.25" customHeight="1" x14ac:dyDescent="0.25">
      <c r="A591"/>
      <c r="B591"/>
      <c r="C591"/>
    </row>
    <row r="592" spans="1:3" ht="14.25" customHeight="1" x14ac:dyDescent="0.25">
      <c r="A592"/>
      <c r="B592"/>
      <c r="C592"/>
    </row>
    <row r="593" spans="1:3" ht="14.25" customHeight="1" x14ac:dyDescent="0.25">
      <c r="A593"/>
      <c r="B593"/>
      <c r="C593"/>
    </row>
    <row r="594" spans="1:3" ht="14.25" customHeight="1" x14ac:dyDescent="0.25">
      <c r="A594"/>
      <c r="B594"/>
      <c r="C594"/>
    </row>
    <row r="595" spans="1:3" ht="14.25" customHeight="1" x14ac:dyDescent="0.25">
      <c r="A595"/>
      <c r="B595"/>
      <c r="C595"/>
    </row>
    <row r="596" spans="1:3" ht="14.25" customHeight="1" x14ac:dyDescent="0.25">
      <c r="A596"/>
      <c r="B596"/>
      <c r="C596"/>
    </row>
    <row r="597" spans="1:3" ht="14.25" customHeight="1" x14ac:dyDescent="0.25">
      <c r="A597"/>
      <c r="B597"/>
      <c r="C597"/>
    </row>
    <row r="598" spans="1:3" ht="14.25" customHeight="1" x14ac:dyDescent="0.25">
      <c r="A598"/>
      <c r="B598"/>
      <c r="C598"/>
    </row>
    <row r="599" spans="1:3" ht="14.25" customHeight="1" x14ac:dyDescent="0.25">
      <c r="A599"/>
      <c r="B599"/>
      <c r="C599"/>
    </row>
    <row r="600" spans="1:3" ht="14.25" customHeight="1" x14ac:dyDescent="0.25">
      <c r="A600"/>
      <c r="B600"/>
      <c r="C600"/>
    </row>
    <row r="601" spans="1:3" ht="14.25" customHeight="1" x14ac:dyDescent="0.25">
      <c r="A601"/>
      <c r="B601"/>
      <c r="C601"/>
    </row>
    <row r="602" spans="1:3" ht="14.25" customHeight="1" x14ac:dyDescent="0.25">
      <c r="A602"/>
      <c r="B602"/>
      <c r="C602"/>
    </row>
    <row r="603" spans="1:3" ht="14.25" customHeight="1" x14ac:dyDescent="0.25">
      <c r="A603"/>
      <c r="B603"/>
      <c r="C603"/>
    </row>
    <row r="604" spans="1:3" ht="14.25" customHeight="1" x14ac:dyDescent="0.25">
      <c r="A604"/>
      <c r="B604"/>
      <c r="C604"/>
    </row>
    <row r="605" spans="1:3" ht="14.25" customHeight="1" x14ac:dyDescent="0.25">
      <c r="A605"/>
      <c r="B605"/>
      <c r="C605"/>
    </row>
    <row r="606" spans="1:3" ht="14.25" customHeight="1" x14ac:dyDescent="0.25">
      <c r="A606"/>
      <c r="B606"/>
      <c r="C606"/>
    </row>
    <row r="607" spans="1:3" ht="14.25" customHeight="1" x14ac:dyDescent="0.25">
      <c r="A607"/>
      <c r="B607"/>
      <c r="C607"/>
    </row>
    <row r="608" spans="1:3" ht="14.25" customHeight="1" x14ac:dyDescent="0.25">
      <c r="A608"/>
      <c r="B608"/>
      <c r="C608"/>
    </row>
    <row r="609" spans="1:3" ht="14.25" customHeight="1" x14ac:dyDescent="0.25">
      <c r="A609"/>
      <c r="B609"/>
      <c r="C609"/>
    </row>
    <row r="610" spans="1:3" ht="14.25" customHeight="1" x14ac:dyDescent="0.25">
      <c r="A610"/>
      <c r="B610"/>
      <c r="C610"/>
    </row>
    <row r="611" spans="1:3" ht="14.25" customHeight="1" x14ac:dyDescent="0.25">
      <c r="A611"/>
      <c r="B611"/>
      <c r="C611"/>
    </row>
    <row r="612" spans="1:3" ht="14.25" customHeight="1" x14ac:dyDescent="0.25">
      <c r="A612"/>
      <c r="B612"/>
      <c r="C612"/>
    </row>
    <row r="613" spans="1:3" ht="14.25" customHeight="1" x14ac:dyDescent="0.25">
      <c r="A613"/>
      <c r="B613"/>
      <c r="C613"/>
    </row>
    <row r="614" spans="1:3" ht="14.25" customHeight="1" x14ac:dyDescent="0.25">
      <c r="A614"/>
      <c r="B614"/>
      <c r="C614"/>
    </row>
    <row r="615" spans="1:3" ht="14.25" customHeight="1" x14ac:dyDescent="0.25">
      <c r="A615"/>
      <c r="B615"/>
      <c r="C615"/>
    </row>
    <row r="616" spans="1:3" ht="14.25" customHeight="1" x14ac:dyDescent="0.25">
      <c r="A616"/>
      <c r="B616"/>
      <c r="C616"/>
    </row>
    <row r="617" spans="1:3" ht="14.25" customHeight="1" x14ac:dyDescent="0.25">
      <c r="A617"/>
      <c r="B617"/>
      <c r="C617"/>
    </row>
    <row r="618" spans="1:3" ht="14.25" customHeight="1" x14ac:dyDescent="0.25">
      <c r="A618"/>
      <c r="B618"/>
      <c r="C618"/>
    </row>
    <row r="619" spans="1:3" ht="14.25" customHeight="1" x14ac:dyDescent="0.25">
      <c r="A619"/>
      <c r="B619"/>
      <c r="C619"/>
    </row>
  </sheetData>
  <sheetProtection insertRows="0" sort="0" pivotTables="0"/>
  <mergeCells count="1">
    <mergeCell ref="F2:O2"/>
  </mergeCells>
  <conditionalFormatting pivot="1" sqref="D5 D7:D8 D11:D21 D23 D26:D27 D29 D31:D32 D35:D38 D40:D43 D45 D47 D49:D65 D70:D71 D74:D77 D79:D86 D88:D89 D91:D93 D95:D100 D102:D103 D105 D109:D111 D113 D115:D118 D120:D126 D128:D142 D144 D146:D147 D149">
    <cfRule type="top10" dxfId="496" priority="59" rank="1"/>
  </conditionalFormatting>
  <conditionalFormatting pivot="1" sqref="Q5 Q7:Q8 Q11:Q21 Q23 Q26:Q27 Q29 Q31:Q32 Q35:Q38 Q40:Q43 Q45 Q47 Q49:Q65 Q70:Q71 Q74:Q77 Q79:Q86 Q88:Q89 Q91:Q93 Q95:Q100 Q102:Q103 Q105 Q109:Q111 Q113 Q115:Q118 Q120:Q126 Q128:Q142 Q144 Q146:Q147 Q149">
    <cfRule type="top10" dxfId="495" priority="72" rank="1"/>
  </conditionalFormatting>
  <conditionalFormatting pivot="1" sqref="P5 P7:P8 P11:P21 P23 P26:P27 P29 P31:P32 P35:P38 P40:P43 P45 P47 P49:P65 P70:P71 P74:P77 P79:P86 P88:P89 P91:P93 P95:P100 P102:P103 P105 P109:P111 P113 P115:P118 P120:P126 P128:P142 P144 P146:P147 P149">
    <cfRule type="top10" dxfId="494" priority="71" rank="1"/>
  </conditionalFormatting>
  <conditionalFormatting pivot="1" sqref="E5 E7:E8 E11:E21 E23 E26:E27 E29 E31:E32 E35:E38 E40:E43 E45 E47 E49:E65 E70:E71 E74:E77 E79:E86 E88:E89 E91:E93 E95:E100 E102:E103 E105 E109:E111 E113 E115:E118 E120:E126 E128:E142 E144 E146:E147 E149">
    <cfRule type="top10" dxfId="493" priority="60" rank="1"/>
  </conditionalFormatting>
  <conditionalFormatting pivot="1" sqref="D5 D7:D8 D11:D21 D23 D26:D27 D29 D31:D32 D35:D38 D40:D43 D45 D47 D49:D65 D70:D71 D74:D77 D79:D86 D88:D89 D91:D93 D95:D100 D102:D103 D105 D109:D111 D113 D115:D118 D120:D126 D128:D142 D144 D146:D147 D149">
    <cfRule type="cellIs" dxfId="492" priority="58" operator="equal">
      <formula>LARGE($D$5:$D$113,2)</formula>
    </cfRule>
  </conditionalFormatting>
  <conditionalFormatting pivot="1" sqref="E5 E7:E8 E11:E21 E23 E26:E27 E29 E31:E32 E35:E38 E40:E43 E45 E47 E49:E65 E70:E71 E74:E77 E79:E86 E88:E89 E91:E93 E95:E100 E102:E103 E105 E109:E111 E113 E115:E118 E120:E126 E128:E142 E144 E146:E147 E149">
    <cfRule type="cellIs" dxfId="491" priority="57" operator="equal">
      <formula>LARGE($E$5:$E$113,2)</formula>
    </cfRule>
  </conditionalFormatting>
  <conditionalFormatting pivot="1" sqref="P5 P7:P8 P11:P21 P23 P26:P27 P29 P31:P32 P35:P38 P40:P43 P45 P47 P49:P65 P70:P71 P74:P77 P79:P86 P88:P89 P91:P93 P95:P100 P102:P103 P105 P109:P111 P113 P115:P118 P120:P126 P128:P142 P144 P146:P147 P149">
    <cfRule type="cellIs" dxfId="490" priority="46" operator="equal">
      <formula>LARGE($P$5:$P$113,2)</formula>
    </cfRule>
  </conditionalFormatting>
  <conditionalFormatting pivot="1" sqref="Q5 Q7:Q8 Q11:Q21 Q23 Q26:Q27 Q29 Q31:Q32 Q35:Q38 Q40:Q43 Q45 Q47 Q49:Q65 Q70:Q71 Q74:Q77 Q79:Q86 Q88:Q89 Q91:Q93 Q95:Q100 Q102:Q103 Q105 Q109:Q111 Q113 Q115:Q118 Q120:Q126 Q128:Q142 Q144 Q146:Q147 Q149">
    <cfRule type="cellIs" dxfId="489" priority="45" operator="equal">
      <formula>LARGE($Q$5:$Q$113,2)</formula>
    </cfRule>
  </conditionalFormatting>
  <conditionalFormatting pivot="1" sqref="D5 D7:D8 D11:D21 D23 D26:D27 D29 D31:D32 D35:D38 D40:D43 D45 D47 D49:D65 D70:D71 D74:D77 D79:D86 D88:D89 D91:D93 D95:D100 D102:D103 D105 D109:D111 D113 D115:D118 D120:D126 D128:D142 D144 D146:D147 D149">
    <cfRule type="cellIs" dxfId="488" priority="44" operator="equal">
      <formula>LARGE($D$5:$D$113,3)</formula>
    </cfRule>
  </conditionalFormatting>
  <conditionalFormatting pivot="1" sqref="E5 E7:E8 E11:E21 E23 E26:E27 E29 E31:E32 E35:E38 E40:E43 E45 E47 E49:E65 E70:E71 E74:E77 E79:E86 E88:E89 E91:E93 E95:E100 E102:E103 E105 E109:E111 E113 E115:E118 E120:E126 E128:E142 E144 E146:E147 E149">
    <cfRule type="cellIs" dxfId="487" priority="43" operator="equal">
      <formula>LARGE($E$5:$E$113,3)</formula>
    </cfRule>
  </conditionalFormatting>
  <conditionalFormatting pivot="1" sqref="P5 P7:P8 P11:P21 P23 P26:P27 P29 P31:P32 P35:P38 P40:P43 P45 P47 P49:P65 P70:P71 P74:P77 P79:P86 P88:P89 P91:P93 P95:P100 P102:P103 P105 P109:P111 P113 P115:P118 P120:P126 P128:P142 P144 P146:P147 P149">
    <cfRule type="cellIs" dxfId="486" priority="32" operator="equal">
      <formula>LARGE($P$5:$P$113,3)</formula>
    </cfRule>
  </conditionalFormatting>
  <conditionalFormatting pivot="1" sqref="Q5 Q7:Q8 Q11:Q21 Q23 Q26:Q27 Q29 Q31:Q32 Q35:Q38 Q40:Q43 Q45 Q47 Q49:Q65 Q70:Q71 Q74:Q77 Q79:Q86 Q88:Q89 Q91:Q93 Q95:Q100 Q102:Q103 Q105 Q109:Q111 Q113 Q115:Q118 Q120:Q126 Q128:Q142 Q144 Q146:Q147 Q149">
    <cfRule type="cellIs" dxfId="485" priority="31" operator="equal">
      <formula>LARGE($Q$5:$Q$113,3)</formula>
    </cfRule>
  </conditionalFormatting>
  <conditionalFormatting pivot="1" sqref="F5 F7:F8 F11:F21 F23 F26:F27 F29 F31:F32 F35:F38 F40:F43 F45 F47 F49:F65 F70:F71 F74:F77 F79:F86 F88:F89 F91:F93 F95:F100 F102:F103 F105 F109:F111 F113 F115:F118 F120:F126 F128:F142 F144 F146:F147 F149">
    <cfRule type="top10" dxfId="484" priority="30" rank="1"/>
  </conditionalFormatting>
  <conditionalFormatting pivot="1" sqref="F5 F7:F8 F11:F21 F23 F26:F27 F29 F31:F32 F35:F38 F40:F43 F45 F47 F49:F65 F70:F71 F74:F77 F79:F86 F88:F89 F91:F93 F95:F100 F102:F103 F105 F109:F111 F113 F115:F118 F120:F126 F128:F142 F144 F146:F147 F149">
    <cfRule type="cellIs" dxfId="483" priority="29" operator="equal">
      <formula>LARGE(F$5:F$113,2)</formula>
    </cfRule>
  </conditionalFormatting>
  <conditionalFormatting pivot="1" sqref="F5 F7:F8 F11:F21 F23 F26:F27 F29 F31:F32 F35:F38 F40:F43 F45 F47 F49:F65 F70:F71 F74:F77 F79:F86 F88:F89 F91:F93 F95:F100 F102:F103 F105 F109:F111 F113 F115:F118 F120:F126 F128:F142 F144 F146:F147 F149">
    <cfRule type="cellIs" dxfId="482" priority="28" operator="equal">
      <formula>LARGE(F$5:F$113,3)</formula>
    </cfRule>
  </conditionalFormatting>
  <conditionalFormatting pivot="1" sqref="G5 G7:G8 G11:G21 G23 G26:G27 G29 G31:G32 G35:G38 G40:G43 G45 G47 G49:G65 G70:G71 G74:G77 G79:G86 G88:G89 G91:G93 G95:G100 G102:G103 G105 G109:G111 G113 G115:G118 G120:G126 G128:G142 G144 G146:G147 G149">
    <cfRule type="top10" dxfId="481" priority="27" rank="1"/>
  </conditionalFormatting>
  <conditionalFormatting pivot="1" sqref="G5 G7:G8 G11:G21 G23 G26:G27 G29 G31:G32 G35:G38 G40:G43 G45 G47 G49:G65 G70:G71 G74:G77 G79:G86 G88:G89 G91:G93 G95:G100 G102:G103 G105 G109:G111 G113 G115:G118 G120:G126 G128:G142 G144 G146:G147 G149">
    <cfRule type="cellIs" dxfId="480" priority="26" operator="equal">
      <formula>LARGE(G$5:G$113,2)</formula>
    </cfRule>
  </conditionalFormatting>
  <conditionalFormatting pivot="1" sqref="G5 G7:G8 G11:G21 G23 G26:G27 G29 G31:G32 G35:G38 G40:G43 G45 G47 G49:G65 G70:G71 G74:G77 G79:G86 G88:G89 G91:G93 G95:G100 G102:G103 G105 G109:G111 G113 G115:G118 G120:G126 G128:G142 G144 G146:G147 G149">
    <cfRule type="cellIs" dxfId="479" priority="25" operator="equal">
      <formula>LARGE(G$5:G$113,3)</formula>
    </cfRule>
  </conditionalFormatting>
  <conditionalFormatting pivot="1" sqref="H5 H7:H8 H11:H21 H23 H26:H27 H29 H31:H32 H35:H38 H40:H43 H45 H47 H49:H65 H70:H71 H74:H77 H79:H86 H88:H89 H91:H93 H95:H100 H102:H103 H105 H109:H111 H113 H115:H118 H120:H126 H128:H142 H144 H146:H147 H149">
    <cfRule type="top10" dxfId="478" priority="24" rank="1"/>
  </conditionalFormatting>
  <conditionalFormatting pivot="1" sqref="H5 H7:H8 H11:H21 H23 H26:H27 H29 H31:H32 H35:H38 H40:H43 H45 H47 H49:H65 H70:H71 H74:H77 H79:H86 H88:H89 H91:H93 H95:H100 H102:H103 H105 H109:H111 H113 H115:H118 H120:H126 H128:H142 H144 H146:H147 H149">
    <cfRule type="cellIs" dxfId="477" priority="23" operator="equal">
      <formula>LARGE(H$5:H$113,2)</formula>
    </cfRule>
  </conditionalFormatting>
  <conditionalFormatting pivot="1" sqref="H5 H7:H8 H11:H21 H23 H26:H27 H29 H31:H32 H35:H38 H40:H43 H45 H47 H49:H65 H70:H71 H74:H77 H79:H86 H88:H89 H91:H93 H95:H100 H102:H103 H105 H109:H111 H113 H115:H118 H120:H126 H128:H142 H144 H146:H147 H149">
    <cfRule type="cellIs" dxfId="476" priority="22" operator="equal">
      <formula>LARGE(H$5:H$113,3)</formula>
    </cfRule>
  </conditionalFormatting>
  <conditionalFormatting pivot="1" sqref="I5 I7:I8 I11:I21 I23 I26:I27 I29 I31:I32 I35:I38 I40:I43 I45 I47 I49:I65 I70:I71 I74:I77 I79:I86 I88:I89 I91:I93 I95:I100 I102:I103 I105 I109:I111 I113 I115:I118 I120:I126 I128:I142 I144 I146:I147 I149">
    <cfRule type="top10" dxfId="475" priority="21" rank="1"/>
  </conditionalFormatting>
  <conditionalFormatting pivot="1" sqref="I5 I7:I8 I11:I21 I23 I26:I27 I29 I31:I32 I35:I38 I40:I43 I45 I47 I49:I65 I70:I71 I74:I77 I79:I86 I88:I89 I91:I93 I95:I100 I102:I103 I105 I109:I111 I113 I115:I118 I120:I126 I128:I142 I144 I146:I147 I149">
    <cfRule type="cellIs" dxfId="474" priority="20" operator="equal">
      <formula>LARGE(I$5:I$113,2)</formula>
    </cfRule>
  </conditionalFormatting>
  <conditionalFormatting pivot="1" sqref="I5 I7:I8 I11:I21 I23 I26:I27 I29 I31:I32 I35:I38 I40:I43 I45 I47 I49:I65 I70:I71 I74:I77 I79:I86 I88:I89 I91:I93 I95:I100 I102:I103 I105 I109:I111 I113 I115:I118 I120:I126 I128:I142 I144 I146:I147 I149">
    <cfRule type="cellIs" dxfId="473" priority="19" operator="equal">
      <formula>LARGE(I$5:I$113,3)</formula>
    </cfRule>
  </conditionalFormatting>
  <conditionalFormatting pivot="1" sqref="J5 J7:J8 J11:J21 J23 J26:J27 J29 J31:J32 J35:J38 J40:J43 J45 J47 J49:J65 J70:J71 J74:J77 J79:J86 J88:J89 J91:J93 J95:J100 J102:J103 J105 J109:J111 J113 J115:J118 J120:J126 J128:J142 J144 J146:J147 J149">
    <cfRule type="top10" dxfId="472" priority="18" rank="1"/>
  </conditionalFormatting>
  <conditionalFormatting pivot="1" sqref="J5 J7:J8 J11:J21 J23 J26:J27 J29 J31:J32 J35:J38 J40:J43 J45 J47 J49:J65 J70:J71 J74:J77 J79:J86 J88:J89 J91:J93 J95:J100 J102:J103 J105 J109:J111 J113 J115:J118 J120:J126 J128:J142 J144 J146:J147 J149">
    <cfRule type="cellIs" dxfId="471" priority="17" operator="equal">
      <formula>LARGE(J$5:J$113,2)</formula>
    </cfRule>
  </conditionalFormatting>
  <conditionalFormatting pivot="1" sqref="J5 J7:J8 J11:J21 J23 J26:J27 J29 J31:J32 J35:J38 J40:J43 J45 J47 J49:J65 J70:J71 J74:J77 J79:J86 J88:J89 J91:J93 J95:J100 J102:J103 J105 J109:J111 J113 J115:J118 J120:J126 J128:J142 J144 J146:J147 J149">
    <cfRule type="cellIs" dxfId="470" priority="16" operator="equal">
      <formula>LARGE(J$5:J$113,3)</formula>
    </cfRule>
  </conditionalFormatting>
  <conditionalFormatting pivot="1" sqref="K5 K7:K8 K11:K21 K23 K26:K27 K29 K31:K32 K35:K38 K40:K43 K45 K47 K49:K65 K70:K71 K74:K77 K79:K86 K88:K89 K91:K93 K95:K100 K102:K103 K105 K109:K111 K113 K115:K118 K120:K126 K128:K142 K144 K146:K147 K149">
    <cfRule type="top10" dxfId="469" priority="15" rank="1"/>
  </conditionalFormatting>
  <conditionalFormatting pivot="1" sqref="K5 K7:K8 K11:K21 K23 K26:K27 K29 K31:K32 K35:K38 K40:K43 K45 K47 K49:K65 K70:K71 K74:K77 K79:K86 K88:K89 K91:K93 K95:K100 K102:K103 K105 K109:K111 K113 K115:K118 K120:K126 K128:K142 K144 K146:K147 K149">
    <cfRule type="cellIs" dxfId="468" priority="14" operator="equal">
      <formula>LARGE(K$5:K$113,2)</formula>
    </cfRule>
  </conditionalFormatting>
  <conditionalFormatting pivot="1" sqref="K5 K7:K8 K11:K21 K23 K26:K27 K29 K31:K32 K35:K38 K40:K43 K45 K47 K49:K65 K70:K71 K74:K77 K79:K86 K88:K89 K91:K93 K95:K100 K102:K103 K105 K109:K111 K113 K115:K118 K120:K126 K128:K142 K144 K146:K147 K149">
    <cfRule type="cellIs" dxfId="467" priority="13" operator="equal">
      <formula>LARGE(K$5:K$113,3)</formula>
    </cfRule>
  </conditionalFormatting>
  <conditionalFormatting pivot="1" sqref="L5 L7:L8 L11:L21 L23 L26:L27 L29 L31:L32 L35:L38 L40:L43 L45 L47 L49:L65 L70:L71 L74:L77 L79:L86 L88:L89 L91:L93 L95:L100 L102:L103 L105 L109:L111 L113 L115:L118 L120:L126 L128:L142 L144 L146:L147 L149">
    <cfRule type="top10" dxfId="466" priority="12" rank="1"/>
  </conditionalFormatting>
  <conditionalFormatting pivot="1" sqref="L5 L7:L8 L11:L21 L23 L26:L27 L29 L31:L32 L35:L38 L40:L43 L45 L47 L49:L65 L70:L71 L74:L77 L79:L86 L88:L89 L91:L93 L95:L100 L102:L103 L105 L109:L111 L113 L115:L118 L120:L126 L128:L142 L144 L146:L147 L149">
    <cfRule type="cellIs" dxfId="465" priority="11" operator="equal">
      <formula>LARGE(L$5:L$113,2)</formula>
    </cfRule>
  </conditionalFormatting>
  <conditionalFormatting pivot="1" sqref="L5 L7:L8 L11:L21 L23 L26:L27 L29 L31:L32 L35:L38 L40:L43 L45 L47 L49:L65 L70:L71 L74:L77 L79:L86 L88:L89 L91:L93 L95:L100 L102:L103 L105 L109:L111 L113 L115:L118 L120:L126 L128:L142 L144 L146:L147 L149">
    <cfRule type="cellIs" dxfId="464" priority="10" operator="equal">
      <formula>LARGE(L$5:L$113,3)</formula>
    </cfRule>
  </conditionalFormatting>
  <conditionalFormatting pivot="1" sqref="M5 M7:M8 M11:M21 M23 M26:M27 M29 M31:M32 M35:M38 M40:M43 M45 M47 M49:M65 M70:M71 M74:M77 M79:M86 M88:M89 M91:M93 M95:M100 M102:M103 M105 M109:M111 M113 M115:M118 M120:M126 M128:M142 M144 M146:M147 M149">
    <cfRule type="top10" dxfId="463" priority="9" rank="1"/>
  </conditionalFormatting>
  <conditionalFormatting pivot="1" sqref="M5 M7:M8 M11:M21 M23 M26:M27 M29 M31:M32 M35:M38 M40:M43 M45 M47 M49:M65 M70:M71 M74:M77 M79:M86 M88:M89 M91:M93 M95:M100 M102:M103 M105 M109:M111 M113 M115:M118 M120:M126 M128:M142 M144 M146:M147 M149">
    <cfRule type="cellIs" dxfId="462" priority="8" operator="equal">
      <formula>LARGE(M$5:M$113,2)</formula>
    </cfRule>
  </conditionalFormatting>
  <conditionalFormatting pivot="1" sqref="M5 M7:M8 M11:M21 M23 M26:M27 M29 M31:M32 M35:M38 M40:M43 M45 M47 M49:M65 M70:M71 M74:M77 M79:M86 M88:M89 M91:M93 M95:M100 M102:M103 M105 M109:M111 M113 M115:M118 M120:M126 M128:M142 M144 M146:M147 M149">
    <cfRule type="cellIs" dxfId="461" priority="7" operator="equal">
      <formula>LARGE(M$5:M$113,3)</formula>
    </cfRule>
  </conditionalFormatting>
  <conditionalFormatting pivot="1" sqref="N5 N7:N8 N11:N21 N23 N26:N27 N29 N31:N32 N35:N38 N40:N43 N45 N47 N49:N65 N70:N71 N74:N77 N79:N86 N88:N89 N91:N93 N95:N100 N102:N103 N105 N109:N111 N113 N115:N118 N120:N126 N128:N142 N144 N146:N147 N149">
    <cfRule type="top10" dxfId="460" priority="6" rank="1"/>
  </conditionalFormatting>
  <conditionalFormatting pivot="1" sqref="N5 N7:N8 N11:N21 N23 N26:N27 N29 N31:N32 N35:N38 N40:N43 N45 N47 N49:N65 N70:N71 N74:N77 N79:N86 N88:N89 N91:N93 N95:N100 N102:N103 N105 N109:N111 N113 N115:N118 N120:N126 N128:N142 N144 N146:N147 N149">
    <cfRule type="cellIs" dxfId="459" priority="5" operator="equal">
      <formula>LARGE(N$5:N$113,2)</formula>
    </cfRule>
  </conditionalFormatting>
  <conditionalFormatting pivot="1" sqref="N5 N7:N8 N11:N21 N23 N26:N27 N29 N31:N32 N35:N38 N40:N43 N45 N47 N49:N65 N70:N71 N74:N77 N79:N86 N88:N89 N91:N93 N95:N100 N102:N103 N105 N109:N111 N113 N115:N118 N120:N126 N128:N142 N144 N146:N147 N149">
    <cfRule type="cellIs" dxfId="458" priority="4" operator="equal">
      <formula>LARGE(N$5:N$113,3)</formula>
    </cfRule>
  </conditionalFormatting>
  <conditionalFormatting pivot="1" sqref="O5 O7:O8 O11:O21 O23 O26:O27 O29 O31:O32 O35:O38 O40:O43 O45 O47 O49:O65 O70:O71 O74:O77 O79:O86 O88:O89 O91:O93 O95:O100 O102:O103 O105 O109:O111 O113 O115:O118 O120:O126 O128:O142 O144 O146:O147 O149">
    <cfRule type="top10" dxfId="457" priority="3" rank="1"/>
  </conditionalFormatting>
  <conditionalFormatting pivot="1" sqref="O5 O7:O8 O11:O21 O23 O26:O27 O29 O31:O32 O35:O38 O40:O43 O45 O47 O49:O65 O70:O71 O74:O77 O79:O86 O88:O89 O91:O93 O95:O100 O102:O103 O105 O109:O111 O113 O115:O118 O120:O126 O128:O142 O144 O146:O147 O149">
    <cfRule type="cellIs" dxfId="456" priority="2" operator="equal">
      <formula>LARGE(O$5:O$113,2)</formula>
    </cfRule>
  </conditionalFormatting>
  <conditionalFormatting pivot="1" sqref="O5 O7:O8 O11:O21 O23 O26:O27 O29 O31:O32 O35:O38 O40:O43 O45 O47 O49:O65 O70:O71 O74:O77 O79:O86 O88:O89 O91:O93 O95:O100 O102:O103 O105 O109:O111 O113 O115:O118 O120:O126 O128:O142 O144 O146:O147 O149">
    <cfRule type="cellIs" dxfId="455" priority="1" operator="equal">
      <formula>LARGE(O$5:O$113,3)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4" orientation="portrait" r:id="rId2"/>
  <colBreaks count="1" manualBreakCount="1">
    <brk id="14" max="1048575" man="1"/>
  </col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D9D2-0940-4118-B620-8023F6C5BD4D}">
  <sheetPr>
    <pageSetUpPr fitToPage="1"/>
  </sheetPr>
  <dimension ref="A1:BZ619"/>
  <sheetViews>
    <sheetView zoomScaleNormal="100" workbookViewId="0"/>
  </sheetViews>
  <sheetFormatPr defaultRowHeight="14.25" customHeight="1" x14ac:dyDescent="0.2"/>
  <cols>
    <col min="1" max="1" width="12.28515625" style="1" bestFit="1" customWidth="1"/>
    <col min="2" max="2" width="19.85546875" style="131" bestFit="1" customWidth="1"/>
    <col min="3" max="3" width="6.85546875" style="1" customWidth="1"/>
    <col min="4" max="4" width="6.28515625" style="1" customWidth="1"/>
    <col min="5" max="5" width="6.28515625" style="51" customWidth="1"/>
    <col min="6" max="14" width="7.140625" style="1" customWidth="1"/>
    <col min="15" max="15" width="7.28515625" style="1" customWidth="1"/>
    <col min="16" max="16384" width="9.140625" style="1"/>
  </cols>
  <sheetData>
    <row r="1" spans="1:78" ht="15.75" thickBot="1" x14ac:dyDescent="0.3">
      <c r="A1"/>
      <c r="B1" s="129"/>
    </row>
    <row r="2" spans="1:78" ht="21.75" thickBot="1" x14ac:dyDescent="0.25">
      <c r="A2" s="89"/>
      <c r="B2" s="130"/>
      <c r="C2" s="139"/>
      <c r="D2" s="55"/>
      <c r="E2" s="88"/>
      <c r="F2" s="143" t="s">
        <v>195</v>
      </c>
      <c r="G2" s="144"/>
      <c r="H2" s="144"/>
      <c r="I2" s="144"/>
      <c r="J2" s="144"/>
      <c r="K2" s="144"/>
      <c r="L2" s="144"/>
      <c r="M2" s="144"/>
      <c r="N2" s="144"/>
      <c r="O2" s="145"/>
    </row>
    <row r="3" spans="1:78" ht="15" x14ac:dyDescent="0.25">
      <c r="A3" s="92"/>
      <c r="B3" s="2"/>
      <c r="C3" s="2"/>
      <c r="D3" s="94" t="s">
        <v>196</v>
      </c>
      <c r="E3" s="93"/>
      <c r="F3" s="2"/>
      <c r="G3" s="2"/>
      <c r="H3" s="2"/>
      <c r="I3" s="2"/>
      <c r="J3" s="2"/>
      <c r="K3" s="2"/>
      <c r="L3" s="2"/>
      <c r="M3" s="2"/>
      <c r="N3" s="2"/>
      <c r="O3" s="9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</row>
    <row r="4" spans="1:78" ht="15.75" thickBot="1" x14ac:dyDescent="0.3">
      <c r="A4" s="127" t="s">
        <v>189</v>
      </c>
      <c r="B4" s="128" t="s">
        <v>0</v>
      </c>
      <c r="C4" s="100" t="s">
        <v>44</v>
      </c>
      <c r="D4" s="96" t="s">
        <v>188</v>
      </c>
      <c r="E4" s="102" t="s">
        <v>73</v>
      </c>
      <c r="F4" s="97" t="s">
        <v>74</v>
      </c>
      <c r="G4" s="97" t="s">
        <v>75</v>
      </c>
      <c r="H4" s="97" t="s">
        <v>76</v>
      </c>
      <c r="I4" s="97" t="s">
        <v>77</v>
      </c>
      <c r="J4" s="97" t="s">
        <v>78</v>
      </c>
      <c r="K4" s="97" t="s">
        <v>79</v>
      </c>
      <c r="L4" s="97" t="s">
        <v>80</v>
      </c>
      <c r="M4" s="97" t="s">
        <v>81</v>
      </c>
      <c r="N4" s="97" t="s">
        <v>82</v>
      </c>
      <c r="O4" s="134" t="s">
        <v>83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</row>
    <row r="5" spans="1:78" ht="15" x14ac:dyDescent="0.25">
      <c r="A5" s="136">
        <v>65</v>
      </c>
      <c r="B5" s="8" t="s">
        <v>15</v>
      </c>
      <c r="C5" s="8">
        <v>2018</v>
      </c>
      <c r="D5" s="45">
        <v>327</v>
      </c>
      <c r="E5" s="54">
        <v>142</v>
      </c>
      <c r="F5" s="5">
        <v>21.1</v>
      </c>
      <c r="G5" s="4" t="s">
        <v>85</v>
      </c>
      <c r="H5" s="5">
        <v>4.1500000000000004</v>
      </c>
      <c r="I5" s="4" t="s">
        <v>85</v>
      </c>
      <c r="J5" s="5" t="s">
        <v>85</v>
      </c>
      <c r="K5" s="5" t="s">
        <v>85</v>
      </c>
      <c r="L5" s="5" t="s">
        <v>85</v>
      </c>
      <c r="M5" s="4" t="s">
        <v>85</v>
      </c>
      <c r="N5" s="5" t="s">
        <v>85</v>
      </c>
      <c r="O5" s="132" t="s">
        <v>85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spans="1:78" ht="15" x14ac:dyDescent="0.25">
      <c r="A6" s="136">
        <v>62</v>
      </c>
      <c r="B6" s="8" t="s">
        <v>34</v>
      </c>
      <c r="C6" s="8">
        <v>2020</v>
      </c>
      <c r="D6" s="45">
        <v>2653</v>
      </c>
      <c r="E6" s="54">
        <v>1159</v>
      </c>
      <c r="F6" s="5">
        <v>16.489999999999998</v>
      </c>
      <c r="G6" s="4">
        <v>339</v>
      </c>
      <c r="H6" s="5">
        <v>7.32</v>
      </c>
      <c r="I6" s="4">
        <v>130</v>
      </c>
      <c r="J6" s="5">
        <v>88.26</v>
      </c>
      <c r="K6" s="5" t="s">
        <v>85</v>
      </c>
      <c r="L6" s="5">
        <v>18.170000000000002</v>
      </c>
      <c r="M6" s="4">
        <v>140</v>
      </c>
      <c r="N6" s="5">
        <v>19.2</v>
      </c>
      <c r="O6" s="132">
        <v>5.6597222222222222E-3</v>
      </c>
      <c r="P6"/>
      <c r="Q6" s="91"/>
      <c r="R6" s="91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ht="15" x14ac:dyDescent="0.25">
      <c r="A7" s="136">
        <v>61</v>
      </c>
      <c r="B7" s="8" t="s">
        <v>15</v>
      </c>
      <c r="C7" s="8">
        <v>2009</v>
      </c>
      <c r="D7" s="45">
        <v>2806</v>
      </c>
      <c r="E7" s="54">
        <v>1229</v>
      </c>
      <c r="F7" s="5">
        <v>16.59</v>
      </c>
      <c r="G7" s="4">
        <v>382</v>
      </c>
      <c r="H7" s="5">
        <v>5.44</v>
      </c>
      <c r="I7" s="4">
        <v>130</v>
      </c>
      <c r="J7" s="5" t="s">
        <v>85</v>
      </c>
      <c r="K7" s="5" t="s">
        <v>85</v>
      </c>
      <c r="L7" s="5">
        <v>17.28</v>
      </c>
      <c r="M7" s="4">
        <v>220</v>
      </c>
      <c r="N7" s="5">
        <v>19.329999999999998</v>
      </c>
      <c r="O7" s="132" t="s">
        <v>85</v>
      </c>
      <c r="P7"/>
      <c r="Q7" s="91"/>
      <c r="R7" s="91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</row>
    <row r="8" spans="1:78" ht="15" x14ac:dyDescent="0.25">
      <c r="A8" s="136">
        <v>53</v>
      </c>
      <c r="B8" s="8" t="s">
        <v>97</v>
      </c>
      <c r="C8" s="8">
        <v>1996</v>
      </c>
      <c r="D8" s="45">
        <v>2814</v>
      </c>
      <c r="E8" s="54">
        <v>1818</v>
      </c>
      <c r="F8" s="5">
        <v>14.1</v>
      </c>
      <c r="G8" s="4">
        <v>389</v>
      </c>
      <c r="H8" s="5">
        <v>9.49</v>
      </c>
      <c r="I8" s="4">
        <v>125</v>
      </c>
      <c r="J8" s="5">
        <v>83.2</v>
      </c>
      <c r="K8" s="5">
        <v>31.4</v>
      </c>
      <c r="L8" s="5">
        <v>25.08</v>
      </c>
      <c r="M8" s="4">
        <v>150</v>
      </c>
      <c r="N8" s="5">
        <v>27.74</v>
      </c>
      <c r="O8" s="132" t="s">
        <v>85</v>
      </c>
      <c r="P8"/>
      <c r="Q8" s="91"/>
      <c r="R8" s="91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</row>
    <row r="9" spans="1:78" ht="15" x14ac:dyDescent="0.25">
      <c r="A9" s="136">
        <v>50</v>
      </c>
      <c r="B9" s="8" t="s">
        <v>214</v>
      </c>
      <c r="C9" s="8">
        <v>2020</v>
      </c>
      <c r="D9" s="45">
        <v>4052</v>
      </c>
      <c r="E9" s="54">
        <v>2530</v>
      </c>
      <c r="F9" s="5">
        <v>13.01</v>
      </c>
      <c r="G9" s="4">
        <v>452</v>
      </c>
      <c r="H9" s="5">
        <v>7.95</v>
      </c>
      <c r="I9" s="4">
        <v>145</v>
      </c>
      <c r="J9" s="5">
        <v>67.03</v>
      </c>
      <c r="K9" s="5" t="s">
        <v>85</v>
      </c>
      <c r="L9" s="5">
        <v>18.57</v>
      </c>
      <c r="M9" s="4">
        <v>200</v>
      </c>
      <c r="N9" s="5">
        <v>24.44</v>
      </c>
      <c r="O9" s="132">
        <v>4.108796296296297E-3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0" spans="1:78" ht="15" x14ac:dyDescent="0.25">
      <c r="A10" s="136"/>
      <c r="B10" s="8" t="s">
        <v>164</v>
      </c>
      <c r="C10" s="8">
        <v>2013</v>
      </c>
      <c r="D10" s="45">
        <v>3609</v>
      </c>
      <c r="E10" s="54">
        <v>2190</v>
      </c>
      <c r="F10" s="5">
        <v>12.96</v>
      </c>
      <c r="G10" s="4">
        <v>465</v>
      </c>
      <c r="H10" s="5">
        <v>8.23</v>
      </c>
      <c r="I10" s="4">
        <v>130</v>
      </c>
      <c r="J10" s="5">
        <v>69.69</v>
      </c>
      <c r="K10" s="5" t="s">
        <v>85</v>
      </c>
      <c r="L10" s="5">
        <v>15.83</v>
      </c>
      <c r="M10" s="4">
        <v>140</v>
      </c>
      <c r="N10" s="5">
        <v>25</v>
      </c>
      <c r="O10" s="132">
        <v>4.3518518518518515E-3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</row>
    <row r="11" spans="1:78" ht="15" x14ac:dyDescent="0.25">
      <c r="A11" s="136"/>
      <c r="B11" s="8" t="s">
        <v>34</v>
      </c>
      <c r="C11" s="8">
        <v>2008</v>
      </c>
      <c r="D11" s="45">
        <v>2823</v>
      </c>
      <c r="E11" s="54">
        <v>1626</v>
      </c>
      <c r="F11" s="5">
        <v>15.44</v>
      </c>
      <c r="G11" s="4">
        <v>358</v>
      </c>
      <c r="H11" s="5">
        <v>7.18</v>
      </c>
      <c r="I11" s="4">
        <v>135</v>
      </c>
      <c r="J11" s="5">
        <v>81.5</v>
      </c>
      <c r="K11" s="5" t="s">
        <v>85</v>
      </c>
      <c r="L11" s="5">
        <v>22.14</v>
      </c>
      <c r="M11" s="4">
        <v>190</v>
      </c>
      <c r="N11" s="5">
        <v>27.64</v>
      </c>
      <c r="O11" s="132">
        <v>4.8842592592592592E-3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ht="15" x14ac:dyDescent="0.25">
      <c r="A12" s="136"/>
      <c r="B12" s="8" t="s">
        <v>133</v>
      </c>
      <c r="C12" s="8">
        <v>2004</v>
      </c>
      <c r="D12" s="45">
        <v>1682</v>
      </c>
      <c r="E12" s="54">
        <v>1041</v>
      </c>
      <c r="F12" s="5">
        <v>17.649999999999999</v>
      </c>
      <c r="G12" s="4">
        <v>333</v>
      </c>
      <c r="H12" s="5">
        <v>7.59</v>
      </c>
      <c r="I12" s="4">
        <v>125</v>
      </c>
      <c r="J12" s="5" t="s">
        <v>85</v>
      </c>
      <c r="K12" s="5" t="s">
        <v>85</v>
      </c>
      <c r="L12" s="5">
        <v>17.809999999999999</v>
      </c>
      <c r="M12" s="4" t="s">
        <v>85</v>
      </c>
      <c r="N12" s="5">
        <v>18.649999999999999</v>
      </c>
      <c r="O12" s="132" t="s">
        <v>85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  <row r="13" spans="1:78" ht="15" x14ac:dyDescent="0.25">
      <c r="A13" s="136">
        <v>49</v>
      </c>
      <c r="B13" s="8" t="s">
        <v>55</v>
      </c>
      <c r="C13" s="8">
        <v>2023</v>
      </c>
      <c r="D13" s="45">
        <v>3519</v>
      </c>
      <c r="E13" s="54">
        <v>2504</v>
      </c>
      <c r="F13" s="5">
        <v>14.03</v>
      </c>
      <c r="G13" s="4">
        <v>437</v>
      </c>
      <c r="H13" s="5">
        <v>7.17</v>
      </c>
      <c r="I13" s="4">
        <v>150</v>
      </c>
      <c r="J13" s="5">
        <v>66.92</v>
      </c>
      <c r="K13" s="5" t="s">
        <v>85</v>
      </c>
      <c r="L13" s="5">
        <v>21.43</v>
      </c>
      <c r="M13" s="4">
        <v>190</v>
      </c>
      <c r="N13" s="5">
        <v>27.69</v>
      </c>
      <c r="O13" s="132">
        <v>3.9004629629629632E-3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</row>
    <row r="14" spans="1:78" ht="15" x14ac:dyDescent="0.25">
      <c r="A14" s="136"/>
      <c r="B14" s="8" t="s">
        <v>214</v>
      </c>
      <c r="C14" s="8">
        <v>2019</v>
      </c>
      <c r="D14" s="45">
        <v>3237</v>
      </c>
      <c r="E14" s="54">
        <v>2263</v>
      </c>
      <c r="F14" s="5">
        <v>13.76</v>
      </c>
      <c r="G14" s="4">
        <v>423</v>
      </c>
      <c r="H14" s="5">
        <v>8.06</v>
      </c>
      <c r="I14" s="4">
        <v>145</v>
      </c>
      <c r="J14" s="5">
        <v>69.66</v>
      </c>
      <c r="K14" s="5" t="s">
        <v>85</v>
      </c>
      <c r="L14" s="5">
        <v>20.16</v>
      </c>
      <c r="M14" s="4">
        <v>200</v>
      </c>
      <c r="N14" s="5">
        <v>21.82</v>
      </c>
      <c r="O14" s="132">
        <v>4.2245370370370371E-3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</row>
    <row r="15" spans="1:78" ht="15" x14ac:dyDescent="0.25">
      <c r="A15" s="136"/>
      <c r="B15" s="8" t="s">
        <v>34</v>
      </c>
      <c r="C15" s="8">
        <v>2007</v>
      </c>
      <c r="D15" s="45">
        <v>2674</v>
      </c>
      <c r="E15" s="54">
        <v>1803</v>
      </c>
      <c r="F15" s="5">
        <v>15.44</v>
      </c>
      <c r="G15" s="4">
        <v>384</v>
      </c>
      <c r="H15" s="5">
        <v>7.05</v>
      </c>
      <c r="I15" s="4">
        <v>140</v>
      </c>
      <c r="J15" s="5">
        <v>73.27</v>
      </c>
      <c r="K15" s="5" t="s">
        <v>85</v>
      </c>
      <c r="L15" s="5">
        <v>20.11</v>
      </c>
      <c r="M15" s="4">
        <v>190</v>
      </c>
      <c r="N15" s="5">
        <v>25.82</v>
      </c>
      <c r="O15" s="132">
        <v>4.4675925925925933E-3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</row>
    <row r="16" spans="1:78" ht="15" x14ac:dyDescent="0.25">
      <c r="A16" s="136"/>
      <c r="B16" s="8" t="s">
        <v>126</v>
      </c>
      <c r="C16" s="8">
        <v>2006</v>
      </c>
      <c r="D16" s="45">
        <v>2440</v>
      </c>
      <c r="E16" s="54">
        <v>1797</v>
      </c>
      <c r="F16" s="5">
        <v>14.44</v>
      </c>
      <c r="G16" s="4">
        <v>381</v>
      </c>
      <c r="H16" s="5">
        <v>8.35</v>
      </c>
      <c r="I16" s="4">
        <v>140</v>
      </c>
      <c r="J16" s="5">
        <v>86.22</v>
      </c>
      <c r="K16" s="5" t="s">
        <v>85</v>
      </c>
      <c r="L16" s="5">
        <v>19.79</v>
      </c>
      <c r="M16" s="4">
        <v>190</v>
      </c>
      <c r="N16" s="5">
        <v>30.39</v>
      </c>
      <c r="O16" s="132" t="s">
        <v>85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spans="1:78" ht="15" x14ac:dyDescent="0.25">
      <c r="A17" s="136">
        <v>48</v>
      </c>
      <c r="B17" s="8" t="s">
        <v>55</v>
      </c>
      <c r="C17" s="8">
        <v>2022</v>
      </c>
      <c r="D17" s="45">
        <v>3523</v>
      </c>
      <c r="E17" s="54">
        <v>2512</v>
      </c>
      <c r="F17" s="5">
        <v>14.09</v>
      </c>
      <c r="G17" s="4">
        <v>435</v>
      </c>
      <c r="H17" s="5">
        <v>7.36</v>
      </c>
      <c r="I17" s="4">
        <v>150</v>
      </c>
      <c r="J17" s="5">
        <v>67.180000000000007</v>
      </c>
      <c r="K17" s="5" t="s">
        <v>85</v>
      </c>
      <c r="L17" s="5">
        <v>22.66</v>
      </c>
      <c r="M17" s="4">
        <v>170</v>
      </c>
      <c r="N17" s="5">
        <v>29.71</v>
      </c>
      <c r="O17" s="132">
        <v>3.9120370370370368E-3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</row>
    <row r="18" spans="1:78" ht="15" x14ac:dyDescent="0.25">
      <c r="A18" s="136">
        <v>47</v>
      </c>
      <c r="B18" s="8" t="s">
        <v>55</v>
      </c>
      <c r="C18" s="8">
        <v>2021</v>
      </c>
      <c r="D18" s="45">
        <v>3359</v>
      </c>
      <c r="E18" s="54">
        <v>2372</v>
      </c>
      <c r="F18" s="5">
        <v>14.6</v>
      </c>
      <c r="G18" s="4">
        <v>396</v>
      </c>
      <c r="H18" s="5">
        <v>7.14</v>
      </c>
      <c r="I18" s="4">
        <v>135</v>
      </c>
      <c r="J18" s="5">
        <v>67.44</v>
      </c>
      <c r="K18" s="5" t="s">
        <v>85</v>
      </c>
      <c r="L18" s="5">
        <v>21.86</v>
      </c>
      <c r="M18" s="4">
        <v>210</v>
      </c>
      <c r="N18" s="5">
        <v>32.409999999999997</v>
      </c>
      <c r="O18" s="132">
        <v>3.8657407407407408E-3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</row>
    <row r="19" spans="1:78" ht="15" x14ac:dyDescent="0.25">
      <c r="A19" s="136"/>
      <c r="B19" s="8" t="s">
        <v>108</v>
      </c>
      <c r="C19" s="8">
        <v>2007</v>
      </c>
      <c r="D19" s="45">
        <v>3132</v>
      </c>
      <c r="E19" s="54">
        <v>2191</v>
      </c>
      <c r="F19" s="5">
        <v>14.63</v>
      </c>
      <c r="G19" s="4">
        <v>440</v>
      </c>
      <c r="H19" s="5">
        <v>7.31</v>
      </c>
      <c r="I19" s="4">
        <v>130</v>
      </c>
      <c r="J19" s="5">
        <v>66.05</v>
      </c>
      <c r="K19" s="5" t="s">
        <v>85</v>
      </c>
      <c r="L19" s="5">
        <v>16.84</v>
      </c>
      <c r="M19" s="4">
        <v>170</v>
      </c>
      <c r="N19" s="5">
        <v>22.23</v>
      </c>
      <c r="O19" s="132">
        <v>3.7615740740740739E-3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spans="1:78" ht="15" x14ac:dyDescent="0.25">
      <c r="A20" s="136"/>
      <c r="B20" s="8" t="s">
        <v>126</v>
      </c>
      <c r="C20" s="8">
        <v>2004</v>
      </c>
      <c r="D20" s="45">
        <v>2607</v>
      </c>
      <c r="E20" s="54">
        <v>1924</v>
      </c>
      <c r="F20" s="5">
        <v>14.49</v>
      </c>
      <c r="G20" s="4">
        <v>435</v>
      </c>
      <c r="H20" s="5">
        <v>8.99</v>
      </c>
      <c r="I20" s="4">
        <v>135</v>
      </c>
      <c r="J20" s="5">
        <v>90.77</v>
      </c>
      <c r="K20" s="5" t="s">
        <v>85</v>
      </c>
      <c r="L20" s="5">
        <v>22.76</v>
      </c>
      <c r="M20" s="4">
        <v>180</v>
      </c>
      <c r="N20" s="5">
        <v>30.64</v>
      </c>
      <c r="O20" s="132" t="s">
        <v>85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</row>
    <row r="21" spans="1:78" ht="15" x14ac:dyDescent="0.25">
      <c r="A21" s="136"/>
      <c r="B21" s="8" t="s">
        <v>50</v>
      </c>
      <c r="C21" s="8">
        <v>2017</v>
      </c>
      <c r="D21" s="45">
        <v>2417</v>
      </c>
      <c r="E21" s="54">
        <v>1589</v>
      </c>
      <c r="F21" s="5">
        <v>15</v>
      </c>
      <c r="G21" s="4">
        <v>389</v>
      </c>
      <c r="H21" s="5">
        <v>6.99</v>
      </c>
      <c r="I21" s="4">
        <v>130</v>
      </c>
      <c r="J21" s="5">
        <v>72.900000000000006</v>
      </c>
      <c r="K21" s="5">
        <v>32.299999999999997</v>
      </c>
      <c r="L21" s="5">
        <v>15.13</v>
      </c>
      <c r="M21" s="4">
        <v>200</v>
      </c>
      <c r="N21" s="5">
        <v>17.46</v>
      </c>
      <c r="O21" s="132">
        <v>4.5138888888888893E-3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ht="15" x14ac:dyDescent="0.25">
      <c r="A22" s="136"/>
      <c r="B22" s="8" t="s">
        <v>222</v>
      </c>
      <c r="C22" s="8">
        <v>2021</v>
      </c>
      <c r="D22" s="45">
        <v>1961</v>
      </c>
      <c r="E22" s="54">
        <v>1279</v>
      </c>
      <c r="F22" s="5">
        <v>15.3</v>
      </c>
      <c r="G22" s="4">
        <v>343</v>
      </c>
      <c r="H22" s="5">
        <v>7.25</v>
      </c>
      <c r="I22" s="4">
        <v>120</v>
      </c>
      <c r="J22" s="5">
        <v>79.14</v>
      </c>
      <c r="K22" s="5" t="s">
        <v>85</v>
      </c>
      <c r="L22" s="5">
        <v>18.260000000000002</v>
      </c>
      <c r="M22" s="4" t="s">
        <v>85</v>
      </c>
      <c r="N22" s="5">
        <v>22.48</v>
      </c>
      <c r="O22" s="132">
        <v>4.8495370370370368E-3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spans="1:78" ht="15" x14ac:dyDescent="0.25">
      <c r="A23" s="136">
        <v>46</v>
      </c>
      <c r="B23" s="8" t="s">
        <v>55</v>
      </c>
      <c r="C23" s="8">
        <v>2020</v>
      </c>
      <c r="D23" s="45">
        <v>3614</v>
      </c>
      <c r="E23" s="54">
        <v>2593</v>
      </c>
      <c r="F23" s="5">
        <v>13.28</v>
      </c>
      <c r="G23" s="4">
        <v>418</v>
      </c>
      <c r="H23" s="5">
        <v>6.9</v>
      </c>
      <c r="I23" s="4">
        <v>145</v>
      </c>
      <c r="J23" s="5">
        <v>68.099999999999994</v>
      </c>
      <c r="K23" s="5" t="s">
        <v>85</v>
      </c>
      <c r="L23" s="5">
        <v>20.3</v>
      </c>
      <c r="M23" s="4">
        <v>220</v>
      </c>
      <c r="N23" s="5">
        <v>30.39</v>
      </c>
      <c r="O23" s="132">
        <v>3.8541666666666668E-3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ht="15" x14ac:dyDescent="0.25">
      <c r="A24" s="136"/>
      <c r="B24" s="8" t="s">
        <v>102</v>
      </c>
      <c r="C24" s="8">
        <v>2004</v>
      </c>
      <c r="D24" s="45">
        <v>3076</v>
      </c>
      <c r="E24" s="54">
        <v>2141</v>
      </c>
      <c r="F24" s="5">
        <v>14.8</v>
      </c>
      <c r="G24" s="4">
        <v>376</v>
      </c>
      <c r="H24" s="5">
        <v>9.93</v>
      </c>
      <c r="I24" s="4">
        <v>155</v>
      </c>
      <c r="J24" s="5">
        <v>74.77</v>
      </c>
      <c r="K24" s="5" t="s">
        <v>85</v>
      </c>
      <c r="L24" s="5">
        <v>25.84</v>
      </c>
      <c r="M24" s="4">
        <v>190</v>
      </c>
      <c r="N24" s="5">
        <v>25.6</v>
      </c>
      <c r="O24" s="132">
        <v>4.7800925925925919E-3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spans="1:78" ht="15" x14ac:dyDescent="0.25">
      <c r="A25" s="136"/>
      <c r="B25" s="8" t="s">
        <v>126</v>
      </c>
      <c r="C25" s="8">
        <v>2003</v>
      </c>
      <c r="D25" s="45">
        <v>2937</v>
      </c>
      <c r="E25" s="54">
        <v>2122</v>
      </c>
      <c r="F25" s="5">
        <v>15.31</v>
      </c>
      <c r="G25" s="4">
        <v>440</v>
      </c>
      <c r="H25" s="5">
        <v>8.4700000000000006</v>
      </c>
      <c r="I25" s="4">
        <v>140</v>
      </c>
      <c r="J25" s="5">
        <v>82</v>
      </c>
      <c r="K25" s="5" t="s">
        <v>85</v>
      </c>
      <c r="L25" s="5">
        <v>22.74</v>
      </c>
      <c r="M25" s="4">
        <v>190</v>
      </c>
      <c r="N25" s="5">
        <v>37.590000000000003</v>
      </c>
      <c r="O25" s="132">
        <v>4.5023148148148149E-3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spans="1:78" ht="15" x14ac:dyDescent="0.25">
      <c r="A26" s="136"/>
      <c r="B26" s="8" t="s">
        <v>225</v>
      </c>
      <c r="C26" s="8">
        <v>2023</v>
      </c>
      <c r="D26" s="45">
        <v>2351</v>
      </c>
      <c r="E26" s="54">
        <v>1639</v>
      </c>
      <c r="F26" s="5">
        <v>14.11</v>
      </c>
      <c r="G26" s="4">
        <v>376</v>
      </c>
      <c r="H26" s="5">
        <v>8.36</v>
      </c>
      <c r="I26" s="4">
        <v>130</v>
      </c>
      <c r="J26" s="5">
        <v>72.53</v>
      </c>
      <c r="K26" s="5" t="s">
        <v>85</v>
      </c>
      <c r="L26" s="5">
        <v>19.649999999999999</v>
      </c>
      <c r="M26" s="4">
        <v>0</v>
      </c>
      <c r="N26" s="5">
        <v>24.01</v>
      </c>
      <c r="O26" s="132">
        <v>5.6481481481481478E-3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spans="1:78" ht="15" x14ac:dyDescent="0.25">
      <c r="A27" s="136"/>
      <c r="B27" s="8" t="s">
        <v>110</v>
      </c>
      <c r="C27" s="8">
        <v>2004</v>
      </c>
      <c r="D27" s="45">
        <v>2034</v>
      </c>
      <c r="E27" s="54">
        <v>1366</v>
      </c>
      <c r="F27" s="5">
        <v>16.02</v>
      </c>
      <c r="G27" s="4">
        <v>375</v>
      </c>
      <c r="H27" s="5">
        <v>7.82</v>
      </c>
      <c r="I27" s="4">
        <v>135</v>
      </c>
      <c r="J27" s="5">
        <v>75.23</v>
      </c>
      <c r="K27" s="5" t="s">
        <v>85</v>
      </c>
      <c r="L27" s="5">
        <v>14.35</v>
      </c>
      <c r="M27" s="4">
        <v>170</v>
      </c>
      <c r="N27" s="5">
        <v>22.11</v>
      </c>
      <c r="O27" s="132" t="s">
        <v>85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spans="1:78" ht="15" x14ac:dyDescent="0.25">
      <c r="A28" s="136"/>
      <c r="B28" s="8" t="s">
        <v>94</v>
      </c>
      <c r="C28" s="8">
        <v>2003</v>
      </c>
      <c r="D28" s="45">
        <v>1729</v>
      </c>
      <c r="E28" s="54">
        <v>1212</v>
      </c>
      <c r="F28" s="5">
        <v>15.06</v>
      </c>
      <c r="G28" s="4">
        <v>378</v>
      </c>
      <c r="H28" s="5">
        <v>6.81</v>
      </c>
      <c r="I28" s="4">
        <v>120</v>
      </c>
      <c r="J28" s="5" t="s">
        <v>85</v>
      </c>
      <c r="K28" s="5" t="s">
        <v>85</v>
      </c>
      <c r="L28" s="5">
        <v>18.03</v>
      </c>
      <c r="M28" s="4">
        <v>130</v>
      </c>
      <c r="N28" s="5">
        <v>18.55</v>
      </c>
      <c r="O28" s="132" t="s">
        <v>85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spans="1:78" ht="15" x14ac:dyDescent="0.25">
      <c r="A29" s="136"/>
      <c r="B29" s="8" t="s">
        <v>118</v>
      </c>
      <c r="C29" s="8">
        <v>2003</v>
      </c>
      <c r="D29" s="45">
        <v>886</v>
      </c>
      <c r="E29" s="54">
        <v>640</v>
      </c>
      <c r="F29" s="5" t="s">
        <v>85</v>
      </c>
      <c r="G29" s="4">
        <v>244</v>
      </c>
      <c r="H29" s="5">
        <v>7.2</v>
      </c>
      <c r="I29" s="4">
        <v>90</v>
      </c>
      <c r="J29" s="5" t="s">
        <v>85</v>
      </c>
      <c r="K29" s="5" t="s">
        <v>85</v>
      </c>
      <c r="L29" s="5">
        <v>15.04</v>
      </c>
      <c r="M29" s="4" t="s">
        <v>85</v>
      </c>
      <c r="N29" s="5">
        <v>14.49</v>
      </c>
      <c r="O29" s="132" t="s">
        <v>85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spans="1:78" ht="15" x14ac:dyDescent="0.25">
      <c r="A30" s="136">
        <v>45</v>
      </c>
      <c r="B30" s="8" t="s">
        <v>201</v>
      </c>
      <c r="C30" s="8">
        <v>2023</v>
      </c>
      <c r="D30" s="45">
        <v>4174</v>
      </c>
      <c r="E30" s="54">
        <v>2970</v>
      </c>
      <c r="F30" s="5">
        <v>13.64</v>
      </c>
      <c r="G30" s="4">
        <v>464</v>
      </c>
      <c r="H30" s="5">
        <v>9.69</v>
      </c>
      <c r="I30" s="4">
        <v>165</v>
      </c>
      <c r="J30" s="5">
        <v>67.650000000000006</v>
      </c>
      <c r="K30" s="5">
        <v>21.48</v>
      </c>
      <c r="L30" s="5">
        <v>21.38</v>
      </c>
      <c r="M30" s="4">
        <v>150</v>
      </c>
      <c r="N30" s="5">
        <v>32.51</v>
      </c>
      <c r="O30" s="132">
        <v>4.1898148148148146E-3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spans="1:78" ht="15" x14ac:dyDescent="0.25">
      <c r="A31" s="136"/>
      <c r="B31" s="8" t="s">
        <v>55</v>
      </c>
      <c r="C31" s="8">
        <v>2019</v>
      </c>
      <c r="D31" s="45">
        <v>3325</v>
      </c>
      <c r="E31" s="54">
        <v>2339</v>
      </c>
      <c r="F31" s="5">
        <v>14.15</v>
      </c>
      <c r="G31" s="4">
        <v>437</v>
      </c>
      <c r="H31" s="5">
        <v>6.55</v>
      </c>
      <c r="I31" s="4">
        <v>135</v>
      </c>
      <c r="J31" s="5">
        <v>69.239999999999995</v>
      </c>
      <c r="K31" s="5" t="s">
        <v>85</v>
      </c>
      <c r="L31" s="5">
        <v>22.06</v>
      </c>
      <c r="M31" s="4">
        <v>200</v>
      </c>
      <c r="N31" s="5">
        <v>29.15</v>
      </c>
      <c r="O31" s="132">
        <v>3.9120370370370368E-3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spans="1:78" ht="15" x14ac:dyDescent="0.25">
      <c r="A32" s="136"/>
      <c r="B32" s="8" t="s">
        <v>34</v>
      </c>
      <c r="C32" s="8">
        <v>2003</v>
      </c>
      <c r="D32" s="45">
        <v>3030</v>
      </c>
      <c r="E32" s="54">
        <v>2110</v>
      </c>
      <c r="F32" s="5">
        <v>14.55</v>
      </c>
      <c r="G32" s="4">
        <v>434</v>
      </c>
      <c r="H32" s="5">
        <v>6.94</v>
      </c>
      <c r="I32" s="4">
        <v>150</v>
      </c>
      <c r="J32" s="5">
        <v>67.8</v>
      </c>
      <c r="K32" s="5" t="s">
        <v>85</v>
      </c>
      <c r="L32" s="5">
        <v>22.92</v>
      </c>
      <c r="M32" s="4" t="s">
        <v>85</v>
      </c>
      <c r="N32" s="5">
        <v>21.68</v>
      </c>
      <c r="O32" s="132">
        <v>4.2013888888888891E-3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spans="1:78" ht="15" x14ac:dyDescent="0.25">
      <c r="A33" s="136"/>
      <c r="B33" s="8" t="s">
        <v>102</v>
      </c>
      <c r="C33" s="8">
        <v>2003</v>
      </c>
      <c r="D33" s="45">
        <v>2919</v>
      </c>
      <c r="E33" s="54">
        <v>2117</v>
      </c>
      <c r="F33" s="5">
        <v>15.33</v>
      </c>
      <c r="G33" s="4">
        <v>370</v>
      </c>
      <c r="H33" s="5">
        <v>10.3</v>
      </c>
      <c r="I33" s="4">
        <v>150</v>
      </c>
      <c r="J33" s="5" t="s">
        <v>85</v>
      </c>
      <c r="K33" s="5" t="s">
        <v>85</v>
      </c>
      <c r="L33" s="5">
        <v>27.73</v>
      </c>
      <c r="M33" s="4">
        <v>150</v>
      </c>
      <c r="N33" s="5">
        <v>29.14</v>
      </c>
      <c r="O33" s="132">
        <v>4.4328703703703709E-3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spans="1:78" ht="15" x14ac:dyDescent="0.25">
      <c r="A34" s="136"/>
      <c r="B34" s="8" t="s">
        <v>225</v>
      </c>
      <c r="C34" s="8">
        <v>2022</v>
      </c>
      <c r="D34" s="45">
        <v>2502</v>
      </c>
      <c r="E34" s="54">
        <v>1674</v>
      </c>
      <c r="F34" s="5">
        <v>14.25</v>
      </c>
      <c r="G34" s="4">
        <v>393</v>
      </c>
      <c r="H34" s="5">
        <v>7.7</v>
      </c>
      <c r="I34" s="4">
        <v>130</v>
      </c>
      <c r="J34" s="5">
        <v>74.2</v>
      </c>
      <c r="K34" s="5" t="s">
        <v>85</v>
      </c>
      <c r="L34" s="5">
        <v>19.829999999999998</v>
      </c>
      <c r="M34" s="4">
        <v>150</v>
      </c>
      <c r="N34" s="5">
        <v>21.15</v>
      </c>
      <c r="O34" s="132">
        <v>4.8611111111111112E-3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spans="1:78" ht="15" x14ac:dyDescent="0.25">
      <c r="A35" s="136"/>
      <c r="B35" s="8" t="s">
        <v>110</v>
      </c>
      <c r="C35" s="8">
        <v>2003</v>
      </c>
      <c r="D35" s="45">
        <v>2343</v>
      </c>
      <c r="E35" s="54">
        <v>1536</v>
      </c>
      <c r="F35" s="5">
        <v>15.87</v>
      </c>
      <c r="G35" s="4">
        <v>368</v>
      </c>
      <c r="H35" s="5">
        <v>7.8</v>
      </c>
      <c r="I35" s="4">
        <v>140</v>
      </c>
      <c r="J35" s="5">
        <v>72.8</v>
      </c>
      <c r="K35" s="5" t="s">
        <v>85</v>
      </c>
      <c r="L35" s="5">
        <v>14.22</v>
      </c>
      <c r="M35" s="4">
        <v>160</v>
      </c>
      <c r="N35" s="5">
        <v>18.8</v>
      </c>
      <c r="O35" s="132">
        <v>4.4791666666666669E-3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spans="1:78" ht="15" x14ac:dyDescent="0.25">
      <c r="A36" s="136"/>
      <c r="B36" s="8" t="s">
        <v>94</v>
      </c>
      <c r="C36" s="8">
        <v>2002</v>
      </c>
      <c r="D36" s="45">
        <v>2090</v>
      </c>
      <c r="E36" s="54">
        <v>1432</v>
      </c>
      <c r="F36" s="5">
        <v>15.34</v>
      </c>
      <c r="G36" s="4">
        <v>358</v>
      </c>
      <c r="H36" s="5">
        <v>7.17</v>
      </c>
      <c r="I36" s="4">
        <v>130</v>
      </c>
      <c r="J36" s="5">
        <v>92.2</v>
      </c>
      <c r="K36" s="5" t="s">
        <v>85</v>
      </c>
      <c r="L36" s="5">
        <v>17</v>
      </c>
      <c r="M36" s="4">
        <v>150</v>
      </c>
      <c r="N36" s="5">
        <v>21.34</v>
      </c>
      <c r="O36" s="132">
        <v>4.5370370370370365E-3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spans="1:78" ht="15" x14ac:dyDescent="0.25">
      <c r="A37" s="136"/>
      <c r="B37" s="8" t="s">
        <v>126</v>
      </c>
      <c r="C37" s="8">
        <v>2002</v>
      </c>
      <c r="D37" s="45">
        <v>1718</v>
      </c>
      <c r="E37" s="54">
        <v>1297</v>
      </c>
      <c r="F37" s="5">
        <v>25.1</v>
      </c>
      <c r="G37" s="4">
        <v>266</v>
      </c>
      <c r="H37" s="5">
        <v>8.7899999999999991</v>
      </c>
      <c r="I37" s="4">
        <v>110</v>
      </c>
      <c r="J37" s="5">
        <v>126</v>
      </c>
      <c r="K37" s="5" t="s">
        <v>85</v>
      </c>
      <c r="L37" s="5">
        <v>20.5</v>
      </c>
      <c r="M37" s="4">
        <v>170</v>
      </c>
      <c r="N37" s="5">
        <v>34.01</v>
      </c>
      <c r="O37" s="132">
        <v>5.6481481481481478E-3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spans="1:78" ht="15" x14ac:dyDescent="0.25">
      <c r="A38" s="136"/>
      <c r="B38" s="8" t="s">
        <v>221</v>
      </c>
      <c r="C38" s="8">
        <v>2021</v>
      </c>
      <c r="D38" s="45">
        <v>931</v>
      </c>
      <c r="E38" s="54">
        <v>647</v>
      </c>
      <c r="F38" s="5">
        <v>14.62</v>
      </c>
      <c r="G38" s="4" t="s">
        <v>85</v>
      </c>
      <c r="H38" s="5">
        <v>6.15</v>
      </c>
      <c r="I38" s="4">
        <v>120</v>
      </c>
      <c r="J38" s="5" t="s">
        <v>85</v>
      </c>
      <c r="K38" s="5" t="s">
        <v>85</v>
      </c>
      <c r="L38" s="5" t="s">
        <v>85</v>
      </c>
      <c r="M38" s="4" t="s">
        <v>85</v>
      </c>
      <c r="N38" s="5" t="s">
        <v>85</v>
      </c>
      <c r="O38" s="132" t="s">
        <v>85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spans="1:78" ht="15" x14ac:dyDescent="0.25">
      <c r="A39" s="136"/>
      <c r="B39" s="8" t="s">
        <v>118</v>
      </c>
      <c r="C39" s="8">
        <v>2002</v>
      </c>
      <c r="D39" s="45">
        <v>913</v>
      </c>
      <c r="E39" s="54">
        <v>660</v>
      </c>
      <c r="F39" s="5" t="s">
        <v>85</v>
      </c>
      <c r="G39" s="4">
        <v>230</v>
      </c>
      <c r="H39" s="5">
        <v>6.62</v>
      </c>
      <c r="I39" s="4">
        <v>105</v>
      </c>
      <c r="J39" s="5" t="s">
        <v>85</v>
      </c>
      <c r="K39" s="5" t="s">
        <v>85</v>
      </c>
      <c r="L39" s="5">
        <v>13.9</v>
      </c>
      <c r="M39" s="4" t="s">
        <v>85</v>
      </c>
      <c r="N39" s="5">
        <v>15.92</v>
      </c>
      <c r="O39" s="132" t="s">
        <v>85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spans="1:78" ht="15" x14ac:dyDescent="0.25">
      <c r="A40" s="136">
        <v>44</v>
      </c>
      <c r="B40" s="8" t="s">
        <v>55</v>
      </c>
      <c r="C40" s="8">
        <v>2018</v>
      </c>
      <c r="D40" s="45">
        <v>3084</v>
      </c>
      <c r="E40" s="54">
        <v>2519</v>
      </c>
      <c r="F40" s="5">
        <v>14.12</v>
      </c>
      <c r="G40" s="4">
        <v>423</v>
      </c>
      <c r="H40" s="5">
        <v>6.98</v>
      </c>
      <c r="I40" s="4">
        <v>145</v>
      </c>
      <c r="J40" s="5">
        <v>67.400000000000006</v>
      </c>
      <c r="K40" s="5" t="s">
        <v>85</v>
      </c>
      <c r="L40" s="5">
        <v>20.6</v>
      </c>
      <c r="M40" s="4">
        <v>230</v>
      </c>
      <c r="N40" s="5">
        <v>33.75</v>
      </c>
      <c r="O40" s="132">
        <v>3.9930555555555561E-3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spans="1:78" ht="15" x14ac:dyDescent="0.25">
      <c r="A41" s="136"/>
      <c r="B41" s="8" t="s">
        <v>34</v>
      </c>
      <c r="C41" s="8">
        <v>2002</v>
      </c>
      <c r="D41" s="45">
        <v>2553</v>
      </c>
      <c r="E41" s="54">
        <v>2023</v>
      </c>
      <c r="F41" s="5">
        <v>14.94</v>
      </c>
      <c r="G41" s="4">
        <v>414</v>
      </c>
      <c r="H41" s="5">
        <v>7.06</v>
      </c>
      <c r="I41" s="4">
        <v>145</v>
      </c>
      <c r="J41" s="5">
        <v>74.900000000000006</v>
      </c>
      <c r="K41" s="5">
        <v>24.82</v>
      </c>
      <c r="L41" s="5">
        <v>20.399999999999999</v>
      </c>
      <c r="M41" s="4">
        <v>170</v>
      </c>
      <c r="N41" s="5">
        <v>26.24</v>
      </c>
      <c r="O41" s="132">
        <v>4.2361111111111106E-3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spans="1:78" ht="15" x14ac:dyDescent="0.25">
      <c r="A42" s="136"/>
      <c r="B42" s="8" t="s">
        <v>102</v>
      </c>
      <c r="C42" s="8">
        <v>2002</v>
      </c>
      <c r="D42" s="45">
        <v>2536</v>
      </c>
      <c r="E42" s="54">
        <v>2054</v>
      </c>
      <c r="F42" s="5">
        <v>15.18</v>
      </c>
      <c r="G42" s="4">
        <v>366</v>
      </c>
      <c r="H42" s="5">
        <v>9.2899999999999991</v>
      </c>
      <c r="I42" s="4">
        <v>155</v>
      </c>
      <c r="J42" s="5">
        <v>78</v>
      </c>
      <c r="K42" s="5" t="s">
        <v>85</v>
      </c>
      <c r="L42" s="5">
        <v>27.44</v>
      </c>
      <c r="M42" s="4">
        <v>190</v>
      </c>
      <c r="N42" s="5">
        <v>24.56</v>
      </c>
      <c r="O42" s="132">
        <v>4.6643518518518518E-3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spans="1:78" ht="15" x14ac:dyDescent="0.25">
      <c r="A43" s="136"/>
      <c r="B43" s="8" t="s">
        <v>126</v>
      </c>
      <c r="C43" s="8">
        <v>2001</v>
      </c>
      <c r="D43" s="45">
        <v>2498</v>
      </c>
      <c r="E43" s="54">
        <v>2119</v>
      </c>
      <c r="F43" s="5">
        <v>14</v>
      </c>
      <c r="G43" s="4">
        <v>455</v>
      </c>
      <c r="H43" s="5">
        <v>8.49</v>
      </c>
      <c r="I43" s="4">
        <v>150</v>
      </c>
      <c r="J43" s="5" t="s">
        <v>85</v>
      </c>
      <c r="K43" s="5" t="s">
        <v>85</v>
      </c>
      <c r="L43" s="5">
        <v>22.4</v>
      </c>
      <c r="M43" s="4">
        <v>180</v>
      </c>
      <c r="N43" s="5">
        <v>32.67</v>
      </c>
      <c r="O43" s="132" t="s">
        <v>85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spans="1:78" ht="15" x14ac:dyDescent="0.25">
      <c r="A44" s="136"/>
      <c r="B44" s="8" t="s">
        <v>225</v>
      </c>
      <c r="C44" s="8">
        <v>2021</v>
      </c>
      <c r="D44" s="45">
        <v>2106</v>
      </c>
      <c r="E44" s="54">
        <v>1694</v>
      </c>
      <c r="F44" s="5">
        <v>13.34</v>
      </c>
      <c r="G44" s="4">
        <v>403</v>
      </c>
      <c r="H44" s="5">
        <v>8.16</v>
      </c>
      <c r="I44" s="4">
        <v>125</v>
      </c>
      <c r="J44" s="5">
        <v>75.849999999999994</v>
      </c>
      <c r="K44" s="5" t="s">
        <v>85</v>
      </c>
      <c r="L44" s="5">
        <v>19.95</v>
      </c>
      <c r="M44" s="4" t="s">
        <v>85</v>
      </c>
      <c r="N44" s="5">
        <v>22.77</v>
      </c>
      <c r="O44" s="132">
        <v>5.37037037037037E-3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</row>
    <row r="45" spans="1:78" ht="15" x14ac:dyDescent="0.25">
      <c r="A45" s="136"/>
      <c r="B45" s="8" t="s">
        <v>207</v>
      </c>
      <c r="C45" s="8">
        <v>2020</v>
      </c>
      <c r="D45" s="45">
        <v>2096</v>
      </c>
      <c r="E45" s="54">
        <v>1683</v>
      </c>
      <c r="F45" s="5">
        <v>15.35</v>
      </c>
      <c r="G45" s="4">
        <v>431</v>
      </c>
      <c r="H45" s="5">
        <v>7.25</v>
      </c>
      <c r="I45" s="4">
        <v>140</v>
      </c>
      <c r="J45" s="5">
        <v>85.18</v>
      </c>
      <c r="K45" s="5">
        <v>25.42</v>
      </c>
      <c r="L45" s="5">
        <v>17.53</v>
      </c>
      <c r="M45" s="4">
        <v>220</v>
      </c>
      <c r="N45" s="5">
        <v>21.15</v>
      </c>
      <c r="O45" s="132">
        <v>5.0578703703703706E-3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</row>
    <row r="46" spans="1:78" ht="15" x14ac:dyDescent="0.25">
      <c r="A46" s="136"/>
      <c r="B46" s="8" t="s">
        <v>224</v>
      </c>
      <c r="C46" s="8">
        <v>2021</v>
      </c>
      <c r="D46" s="45">
        <v>1956</v>
      </c>
      <c r="E46" s="54">
        <v>1535</v>
      </c>
      <c r="F46" s="5">
        <v>14.38</v>
      </c>
      <c r="G46" s="4">
        <v>371</v>
      </c>
      <c r="H46" s="5">
        <v>7.59</v>
      </c>
      <c r="I46" s="4">
        <v>140</v>
      </c>
      <c r="J46" s="5">
        <v>72.44</v>
      </c>
      <c r="K46" s="5" t="s">
        <v>85</v>
      </c>
      <c r="L46" s="5">
        <v>14.8</v>
      </c>
      <c r="M46" s="4" t="s">
        <v>85</v>
      </c>
      <c r="N46" s="5">
        <v>21.84</v>
      </c>
      <c r="O46" s="132">
        <v>5.0925925925925921E-3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</row>
    <row r="47" spans="1:78" ht="15" x14ac:dyDescent="0.25">
      <c r="A47" s="136"/>
      <c r="B47" s="8" t="s">
        <v>110</v>
      </c>
      <c r="C47" s="8">
        <v>2002</v>
      </c>
      <c r="D47" s="45">
        <v>1812</v>
      </c>
      <c r="E47" s="54">
        <v>1411</v>
      </c>
      <c r="F47" s="5">
        <v>16.64</v>
      </c>
      <c r="G47" s="4">
        <v>380</v>
      </c>
      <c r="H47" s="5">
        <v>7.23</v>
      </c>
      <c r="I47" s="4">
        <v>140</v>
      </c>
      <c r="J47" s="5">
        <v>76.5</v>
      </c>
      <c r="K47" s="5" t="s">
        <v>85</v>
      </c>
      <c r="L47" s="5">
        <v>15.14</v>
      </c>
      <c r="M47" s="4">
        <v>150</v>
      </c>
      <c r="N47" s="5">
        <v>19.14</v>
      </c>
      <c r="O47" s="132">
        <v>4.5370370370370365E-3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</row>
    <row r="48" spans="1:78" ht="15" x14ac:dyDescent="0.25">
      <c r="A48" s="136"/>
      <c r="B48" s="8" t="s">
        <v>117</v>
      </c>
      <c r="C48" s="8">
        <v>2004</v>
      </c>
      <c r="D48" s="45">
        <v>978</v>
      </c>
      <c r="E48" s="54">
        <v>787</v>
      </c>
      <c r="F48" s="5">
        <v>16.86</v>
      </c>
      <c r="G48" s="4">
        <v>304</v>
      </c>
      <c r="H48" s="5">
        <v>6.58</v>
      </c>
      <c r="I48" s="4">
        <v>100</v>
      </c>
      <c r="J48" s="5" t="s">
        <v>85</v>
      </c>
      <c r="K48" s="5" t="s">
        <v>85</v>
      </c>
      <c r="L48" s="5">
        <v>16.55</v>
      </c>
      <c r="M48" s="4" t="s">
        <v>85</v>
      </c>
      <c r="N48" s="5">
        <v>17.190000000000001</v>
      </c>
      <c r="O48" s="132" t="s">
        <v>85</v>
      </c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</row>
    <row r="49" spans="1:78" ht="15" x14ac:dyDescent="0.25">
      <c r="A49" s="136"/>
      <c r="B49" s="8" t="s">
        <v>118</v>
      </c>
      <c r="C49" s="8">
        <v>2001</v>
      </c>
      <c r="D49" s="45">
        <v>902</v>
      </c>
      <c r="E49" s="54">
        <v>756</v>
      </c>
      <c r="F49" s="5">
        <v>21.1</v>
      </c>
      <c r="G49" s="4">
        <v>263</v>
      </c>
      <c r="H49" s="5">
        <v>7.31</v>
      </c>
      <c r="I49" s="4">
        <v>100</v>
      </c>
      <c r="J49" s="5" t="s">
        <v>85</v>
      </c>
      <c r="K49" s="5" t="s">
        <v>85</v>
      </c>
      <c r="L49" s="5">
        <v>16.690000000000001</v>
      </c>
      <c r="M49" s="4" t="s">
        <v>85</v>
      </c>
      <c r="N49" s="5">
        <v>16.18</v>
      </c>
      <c r="O49" s="132" t="s">
        <v>85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</row>
    <row r="50" spans="1:78" ht="15" x14ac:dyDescent="0.25">
      <c r="A50" s="136">
        <v>43</v>
      </c>
      <c r="B50" s="8" t="s">
        <v>201</v>
      </c>
      <c r="C50" s="8">
        <v>2021</v>
      </c>
      <c r="D50" s="45">
        <v>3108</v>
      </c>
      <c r="E50" s="54">
        <v>2593</v>
      </c>
      <c r="F50" s="5">
        <v>13.14</v>
      </c>
      <c r="G50" s="4">
        <v>466</v>
      </c>
      <c r="H50" s="5">
        <v>9.85</v>
      </c>
      <c r="I50" s="4">
        <v>160</v>
      </c>
      <c r="J50" s="5">
        <v>65.22</v>
      </c>
      <c r="K50" s="5" t="s">
        <v>85</v>
      </c>
      <c r="L50" s="5">
        <v>26.75</v>
      </c>
      <c r="M50" s="4" t="s">
        <v>85</v>
      </c>
      <c r="N50" s="5">
        <v>28.5</v>
      </c>
      <c r="O50" s="132" t="s">
        <v>85</v>
      </c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</row>
    <row r="51" spans="1:78" ht="15" x14ac:dyDescent="0.25">
      <c r="A51" s="136"/>
      <c r="B51" s="8" t="s">
        <v>102</v>
      </c>
      <c r="C51" s="8">
        <v>2001</v>
      </c>
      <c r="D51" s="45">
        <v>2909</v>
      </c>
      <c r="E51" s="54">
        <v>2327</v>
      </c>
      <c r="F51" s="5">
        <v>15</v>
      </c>
      <c r="G51" s="4">
        <v>388</v>
      </c>
      <c r="H51" s="5">
        <v>9.85</v>
      </c>
      <c r="I51" s="4">
        <v>155</v>
      </c>
      <c r="J51" s="5">
        <v>70</v>
      </c>
      <c r="K51" s="5">
        <v>24.8</v>
      </c>
      <c r="L51" s="5">
        <v>25.96</v>
      </c>
      <c r="M51" s="4">
        <v>190</v>
      </c>
      <c r="N51" s="5">
        <v>28.4</v>
      </c>
      <c r="O51" s="132">
        <v>4.7453703703703703E-3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</row>
    <row r="52" spans="1:78" ht="15" x14ac:dyDescent="0.25">
      <c r="A52" s="136"/>
      <c r="B52" s="8" t="s">
        <v>94</v>
      </c>
      <c r="C52" s="8">
        <v>2000</v>
      </c>
      <c r="D52" s="45">
        <v>2609</v>
      </c>
      <c r="E52" s="54">
        <v>2099</v>
      </c>
      <c r="F52" s="5">
        <v>14.2</v>
      </c>
      <c r="G52" s="4">
        <v>408</v>
      </c>
      <c r="H52" s="5">
        <v>7.01</v>
      </c>
      <c r="I52" s="4">
        <v>135</v>
      </c>
      <c r="J52" s="5">
        <v>68.400000000000006</v>
      </c>
      <c r="K52" s="5" t="s">
        <v>85</v>
      </c>
      <c r="L52" s="5">
        <v>18.02</v>
      </c>
      <c r="M52" s="4">
        <v>150</v>
      </c>
      <c r="N52" s="5">
        <v>22.62</v>
      </c>
      <c r="O52" s="132">
        <v>3.8657407407407408E-3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</row>
    <row r="53" spans="1:78" ht="15" x14ac:dyDescent="0.25">
      <c r="A53" s="136"/>
      <c r="B53" s="8" t="s">
        <v>126</v>
      </c>
      <c r="C53" s="8">
        <v>2000</v>
      </c>
      <c r="D53" s="45">
        <v>2520</v>
      </c>
      <c r="E53" s="54">
        <v>2073</v>
      </c>
      <c r="F53" s="5">
        <v>13.8</v>
      </c>
      <c r="G53" s="4">
        <v>430</v>
      </c>
      <c r="H53" s="5">
        <v>8.6300000000000008</v>
      </c>
      <c r="I53" s="4">
        <v>140</v>
      </c>
      <c r="J53" s="5">
        <v>75.599999999999994</v>
      </c>
      <c r="K53" s="5" t="s">
        <v>85</v>
      </c>
      <c r="L53" s="5">
        <v>20.059999999999999</v>
      </c>
      <c r="M53" s="4">
        <v>200</v>
      </c>
      <c r="N53" s="5">
        <v>32.5</v>
      </c>
      <c r="O53" s="132" t="s">
        <v>85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</row>
    <row r="54" spans="1:78" ht="15" x14ac:dyDescent="0.25">
      <c r="A54" s="136"/>
      <c r="B54" s="8" t="s">
        <v>119</v>
      </c>
      <c r="C54" s="8">
        <v>2001</v>
      </c>
      <c r="D54" s="45">
        <v>2443</v>
      </c>
      <c r="E54" s="54">
        <v>2002</v>
      </c>
      <c r="F54" s="5" t="s">
        <v>85</v>
      </c>
      <c r="G54" s="4">
        <v>421</v>
      </c>
      <c r="H54" s="5">
        <v>7.57</v>
      </c>
      <c r="I54" s="4">
        <v>120</v>
      </c>
      <c r="J54" s="5">
        <v>69.599999999999994</v>
      </c>
      <c r="K54" s="5" t="s">
        <v>85</v>
      </c>
      <c r="L54" s="5">
        <v>19.21</v>
      </c>
      <c r="M54" s="4">
        <v>150</v>
      </c>
      <c r="N54" s="5">
        <v>30.25</v>
      </c>
      <c r="O54" s="132">
        <v>3.645833333333333E-3</v>
      </c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</row>
    <row r="55" spans="1:78" ht="15" x14ac:dyDescent="0.25">
      <c r="A55" s="136"/>
      <c r="B55" s="8" t="s">
        <v>207</v>
      </c>
      <c r="C55" s="8">
        <v>2019</v>
      </c>
      <c r="D55" s="45">
        <v>2367</v>
      </c>
      <c r="E55" s="54">
        <v>1859</v>
      </c>
      <c r="F55" s="5">
        <v>15.04</v>
      </c>
      <c r="G55" s="4">
        <v>414</v>
      </c>
      <c r="H55" s="5">
        <v>7.28</v>
      </c>
      <c r="I55" s="4">
        <v>145</v>
      </c>
      <c r="J55" s="5">
        <v>74.459999999999994</v>
      </c>
      <c r="K55" s="5">
        <v>25.54</v>
      </c>
      <c r="L55" s="5">
        <v>20.9</v>
      </c>
      <c r="M55" s="4">
        <v>220</v>
      </c>
      <c r="N55" s="5">
        <v>21.27</v>
      </c>
      <c r="O55" s="132">
        <v>4.9421296296296288E-3</v>
      </c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</row>
    <row r="56" spans="1:78" ht="15" x14ac:dyDescent="0.25">
      <c r="A56" s="136"/>
      <c r="B56" s="8" t="s">
        <v>110</v>
      </c>
      <c r="C56" s="8">
        <v>2001</v>
      </c>
      <c r="D56" s="45">
        <v>2028</v>
      </c>
      <c r="E56" s="54">
        <v>1594</v>
      </c>
      <c r="F56" s="5">
        <v>15.1</v>
      </c>
      <c r="G56" s="4">
        <v>369</v>
      </c>
      <c r="H56" s="5">
        <v>7.66</v>
      </c>
      <c r="I56" s="4">
        <v>140</v>
      </c>
      <c r="J56" s="5">
        <v>77</v>
      </c>
      <c r="K56" s="5" t="s">
        <v>85</v>
      </c>
      <c r="L56" s="5">
        <v>14.77</v>
      </c>
      <c r="M56" s="4">
        <v>170</v>
      </c>
      <c r="N56" s="5">
        <v>22.22</v>
      </c>
      <c r="O56" s="132">
        <v>4.5486111111111109E-3</v>
      </c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</row>
    <row r="57" spans="1:78" ht="15" x14ac:dyDescent="0.25">
      <c r="A57" s="136"/>
      <c r="B57" s="8" t="s">
        <v>205</v>
      </c>
      <c r="C57" s="8">
        <v>2017</v>
      </c>
      <c r="D57" s="45">
        <v>1881</v>
      </c>
      <c r="E57" s="54">
        <v>1613</v>
      </c>
      <c r="F57" s="5" t="s">
        <v>85</v>
      </c>
      <c r="G57" s="4">
        <v>389</v>
      </c>
      <c r="H57" s="5">
        <v>8.8699999999999992</v>
      </c>
      <c r="I57" s="4">
        <v>145</v>
      </c>
      <c r="J57" s="5" t="s">
        <v>85</v>
      </c>
      <c r="K57" s="5" t="s">
        <v>85</v>
      </c>
      <c r="L57" s="5">
        <v>21</v>
      </c>
      <c r="M57" s="4">
        <v>190</v>
      </c>
      <c r="N57" s="5">
        <v>25.95</v>
      </c>
      <c r="O57" s="132" t="s">
        <v>85</v>
      </c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</row>
    <row r="58" spans="1:78" ht="15" x14ac:dyDescent="0.25">
      <c r="A58" s="136"/>
      <c r="B58" s="8" t="s">
        <v>34</v>
      </c>
      <c r="C58" s="8">
        <v>2001</v>
      </c>
      <c r="D58" s="45">
        <v>1593</v>
      </c>
      <c r="E58" s="54">
        <v>1380</v>
      </c>
      <c r="F58" s="5" t="s">
        <v>85</v>
      </c>
      <c r="G58" s="4">
        <v>292</v>
      </c>
      <c r="H58" s="5">
        <v>7.51</v>
      </c>
      <c r="I58" s="4">
        <v>150</v>
      </c>
      <c r="J58" s="5" t="s">
        <v>85</v>
      </c>
      <c r="K58" s="5" t="s">
        <v>85</v>
      </c>
      <c r="L58" s="5">
        <v>22.3</v>
      </c>
      <c r="M58" s="4" t="s">
        <v>85</v>
      </c>
      <c r="N58" s="5">
        <v>28.79</v>
      </c>
      <c r="O58" s="132" t="s">
        <v>85</v>
      </c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</row>
    <row r="59" spans="1:78" ht="15" x14ac:dyDescent="0.25">
      <c r="A59" s="136"/>
      <c r="B59" s="8" t="s">
        <v>118</v>
      </c>
      <c r="C59" s="8">
        <v>2000</v>
      </c>
      <c r="D59" s="45">
        <v>871</v>
      </c>
      <c r="E59" s="54">
        <v>728</v>
      </c>
      <c r="F59" s="5">
        <v>21.2</v>
      </c>
      <c r="G59" s="4">
        <v>280</v>
      </c>
      <c r="H59" s="5">
        <v>6.83</v>
      </c>
      <c r="I59" s="4">
        <v>90</v>
      </c>
      <c r="J59" s="5" t="s">
        <v>85</v>
      </c>
      <c r="K59" s="5" t="s">
        <v>85</v>
      </c>
      <c r="L59" s="5">
        <v>16.55</v>
      </c>
      <c r="M59" s="4" t="s">
        <v>85</v>
      </c>
      <c r="N59" s="5">
        <v>18.440000000000001</v>
      </c>
      <c r="O59" s="132" t="s">
        <v>85</v>
      </c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</row>
    <row r="60" spans="1:78" ht="15" x14ac:dyDescent="0.25">
      <c r="A60" s="136">
        <v>42</v>
      </c>
      <c r="B60" s="8" t="s">
        <v>201</v>
      </c>
      <c r="C60" s="8">
        <v>2020</v>
      </c>
      <c r="D60" s="45">
        <v>4547</v>
      </c>
      <c r="E60" s="54">
        <v>3809</v>
      </c>
      <c r="F60" s="5">
        <v>12.5</v>
      </c>
      <c r="G60" s="4">
        <v>506</v>
      </c>
      <c r="H60" s="5">
        <v>9.82</v>
      </c>
      <c r="I60" s="4">
        <v>175</v>
      </c>
      <c r="J60" s="5">
        <v>60.34</v>
      </c>
      <c r="K60" s="5">
        <v>20.2</v>
      </c>
      <c r="L60" s="5">
        <v>21.47</v>
      </c>
      <c r="M60" s="4">
        <v>220</v>
      </c>
      <c r="N60" s="5">
        <v>33.29</v>
      </c>
      <c r="O60" s="132">
        <v>4.0509259259259257E-3</v>
      </c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</row>
    <row r="61" spans="1:78" ht="15" x14ac:dyDescent="0.25">
      <c r="A61" s="136"/>
      <c r="B61" s="8" t="s">
        <v>34</v>
      </c>
      <c r="C61" s="8">
        <v>2000</v>
      </c>
      <c r="D61" s="45">
        <v>3403</v>
      </c>
      <c r="E61" s="54">
        <v>2769</v>
      </c>
      <c r="F61" s="5">
        <v>14.3</v>
      </c>
      <c r="G61" s="4">
        <v>430</v>
      </c>
      <c r="H61" s="5">
        <v>7.78</v>
      </c>
      <c r="I61" s="4">
        <v>155</v>
      </c>
      <c r="J61" s="5">
        <v>64.8</v>
      </c>
      <c r="K61" s="5">
        <v>23.9</v>
      </c>
      <c r="L61" s="5">
        <v>19.829999999999998</v>
      </c>
      <c r="M61" s="4">
        <v>200</v>
      </c>
      <c r="N61" s="5">
        <v>30.36</v>
      </c>
      <c r="O61" s="132">
        <v>3.7615740740740739E-3</v>
      </c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</row>
    <row r="62" spans="1:78" ht="15" x14ac:dyDescent="0.25">
      <c r="A62" s="136"/>
      <c r="B62" s="8" t="s">
        <v>232</v>
      </c>
      <c r="C62" s="8">
        <v>2022</v>
      </c>
      <c r="D62" s="45">
        <v>3044</v>
      </c>
      <c r="E62" s="54">
        <v>2486</v>
      </c>
      <c r="F62" s="5">
        <v>13.56</v>
      </c>
      <c r="G62" s="4">
        <v>497</v>
      </c>
      <c r="H62" s="5">
        <v>9.25</v>
      </c>
      <c r="I62" s="4">
        <v>150</v>
      </c>
      <c r="J62" s="5">
        <v>71.34</v>
      </c>
      <c r="K62" s="5" t="s">
        <v>85</v>
      </c>
      <c r="L62" s="5">
        <v>23.13</v>
      </c>
      <c r="M62" s="4">
        <v>170</v>
      </c>
      <c r="N62" s="5">
        <v>28.27</v>
      </c>
      <c r="O62" s="132">
        <v>4.5717592592592589E-3</v>
      </c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</row>
    <row r="63" spans="1:78" ht="15" x14ac:dyDescent="0.25">
      <c r="A63" s="136"/>
      <c r="B63" s="8" t="s">
        <v>48</v>
      </c>
      <c r="C63" s="8">
        <v>2013</v>
      </c>
      <c r="D63" s="45">
        <v>2568</v>
      </c>
      <c r="E63" s="54">
        <v>2051</v>
      </c>
      <c r="F63" s="5">
        <v>14</v>
      </c>
      <c r="G63" s="4">
        <v>482</v>
      </c>
      <c r="H63" s="5">
        <v>7.98</v>
      </c>
      <c r="I63" s="4">
        <v>135</v>
      </c>
      <c r="J63" s="5">
        <v>69.81</v>
      </c>
      <c r="K63" s="5">
        <v>28.5</v>
      </c>
      <c r="L63" s="5">
        <v>17.5</v>
      </c>
      <c r="M63" s="4">
        <v>120</v>
      </c>
      <c r="N63" s="5">
        <v>24.47</v>
      </c>
      <c r="O63" s="132">
        <v>4.4444444444444444E-3</v>
      </c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</row>
    <row r="64" spans="1:78" ht="15" x14ac:dyDescent="0.25">
      <c r="A64" s="136"/>
      <c r="B64" s="8" t="s">
        <v>126</v>
      </c>
      <c r="C64" s="8">
        <v>1999</v>
      </c>
      <c r="D64" s="45">
        <v>2545</v>
      </c>
      <c r="E64" s="54">
        <v>2060</v>
      </c>
      <c r="F64" s="5">
        <v>14.58</v>
      </c>
      <c r="G64" s="4">
        <v>431</v>
      </c>
      <c r="H64" s="5">
        <v>8.44</v>
      </c>
      <c r="I64" s="4">
        <v>140</v>
      </c>
      <c r="J64" s="5">
        <v>77.400000000000006</v>
      </c>
      <c r="K64" s="5" t="s">
        <v>85</v>
      </c>
      <c r="L64" s="5">
        <v>21.78</v>
      </c>
      <c r="M64" s="4">
        <v>195</v>
      </c>
      <c r="N64" s="5">
        <v>33.35</v>
      </c>
      <c r="O64" s="132">
        <v>4.8148148148148152E-3</v>
      </c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</row>
    <row r="65" spans="1:78" ht="15" x14ac:dyDescent="0.25">
      <c r="A65" s="136"/>
      <c r="B65" s="8" t="s">
        <v>94</v>
      </c>
      <c r="C65" s="8">
        <v>1999</v>
      </c>
      <c r="D65" s="45">
        <v>2537</v>
      </c>
      <c r="E65" s="54">
        <v>2042</v>
      </c>
      <c r="F65" s="5">
        <v>14.23</v>
      </c>
      <c r="G65" s="4">
        <v>396</v>
      </c>
      <c r="H65" s="5">
        <v>7.2</v>
      </c>
      <c r="I65" s="4">
        <v>135</v>
      </c>
      <c r="J65" s="5">
        <v>73</v>
      </c>
      <c r="K65" s="5" t="s">
        <v>85</v>
      </c>
      <c r="L65" s="5">
        <v>19.22</v>
      </c>
      <c r="M65" s="4">
        <v>155</v>
      </c>
      <c r="N65" s="5">
        <v>21.77</v>
      </c>
      <c r="O65" s="132">
        <v>3.7962962962962963E-3</v>
      </c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</row>
    <row r="66" spans="1:78" ht="15" x14ac:dyDescent="0.25">
      <c r="A66" s="136"/>
      <c r="B66" s="8" t="s">
        <v>212</v>
      </c>
      <c r="C66" s="8">
        <v>2019</v>
      </c>
      <c r="D66" s="45">
        <v>2507</v>
      </c>
      <c r="E66" s="54">
        <v>2001</v>
      </c>
      <c r="F66" s="5">
        <v>14.26</v>
      </c>
      <c r="G66" s="4">
        <v>414</v>
      </c>
      <c r="H66" s="5">
        <v>7.73</v>
      </c>
      <c r="I66" s="4">
        <v>127</v>
      </c>
      <c r="J66" s="5">
        <v>69.34</v>
      </c>
      <c r="K66" s="5" t="s">
        <v>85</v>
      </c>
      <c r="L66" s="5">
        <v>17.66</v>
      </c>
      <c r="M66" s="4">
        <v>180</v>
      </c>
      <c r="N66" s="5">
        <v>27.31</v>
      </c>
      <c r="O66" s="132">
        <v>4.3518518518518515E-3</v>
      </c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</row>
    <row r="67" spans="1:78" ht="15" x14ac:dyDescent="0.25">
      <c r="A67" s="136"/>
      <c r="B67" s="8" t="s">
        <v>127</v>
      </c>
      <c r="C67" s="8">
        <v>2003</v>
      </c>
      <c r="D67" s="45">
        <v>2505</v>
      </c>
      <c r="E67" s="54">
        <v>2001</v>
      </c>
      <c r="F67" s="5">
        <v>14.5</v>
      </c>
      <c r="G67" s="4">
        <v>410</v>
      </c>
      <c r="H67" s="5">
        <v>8.8699999999999992</v>
      </c>
      <c r="I67" s="4">
        <v>125</v>
      </c>
      <c r="J67" s="5">
        <v>71.2</v>
      </c>
      <c r="K67" s="5" t="s">
        <v>85</v>
      </c>
      <c r="L67" s="5">
        <v>21.64</v>
      </c>
      <c r="M67" s="4">
        <v>140</v>
      </c>
      <c r="N67" s="5">
        <v>26.39</v>
      </c>
      <c r="O67" s="132">
        <v>4.2824074074074075E-3</v>
      </c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</row>
    <row r="68" spans="1:78" ht="15" x14ac:dyDescent="0.25">
      <c r="A68" s="136"/>
      <c r="B68" s="8" t="s">
        <v>207</v>
      </c>
      <c r="C68" s="8">
        <v>2018</v>
      </c>
      <c r="D68" s="45">
        <v>2349</v>
      </c>
      <c r="E68" s="54">
        <v>1856</v>
      </c>
      <c r="F68" s="5">
        <v>14.95</v>
      </c>
      <c r="G68" s="4">
        <v>421</v>
      </c>
      <c r="H68" s="5">
        <v>7.15</v>
      </c>
      <c r="I68" s="4">
        <v>140</v>
      </c>
      <c r="J68" s="5">
        <v>75.56</v>
      </c>
      <c r="K68" s="5">
        <v>27.38</v>
      </c>
      <c r="L68" s="5">
        <v>21</v>
      </c>
      <c r="M68" s="4">
        <v>220</v>
      </c>
      <c r="N68" s="5">
        <v>25.75</v>
      </c>
      <c r="O68" s="132">
        <v>4.9189814814814816E-3</v>
      </c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</row>
    <row r="69" spans="1:78" ht="15" x14ac:dyDescent="0.25">
      <c r="A69" s="136"/>
      <c r="B69" s="8" t="s">
        <v>110</v>
      </c>
      <c r="C69" s="8">
        <v>2000</v>
      </c>
      <c r="D69" s="45">
        <v>2007</v>
      </c>
      <c r="E69" s="54">
        <v>1558</v>
      </c>
      <c r="F69" s="5">
        <v>15.5</v>
      </c>
      <c r="G69" s="4">
        <v>384</v>
      </c>
      <c r="H69" s="5">
        <v>7.65</v>
      </c>
      <c r="I69" s="4">
        <v>135</v>
      </c>
      <c r="J69" s="5">
        <v>73.2</v>
      </c>
      <c r="K69" s="5" t="s">
        <v>85</v>
      </c>
      <c r="L69" s="5">
        <v>16.28</v>
      </c>
      <c r="M69" s="4">
        <v>170</v>
      </c>
      <c r="N69" s="5">
        <v>17.86</v>
      </c>
      <c r="O69" s="132">
        <v>4.5717592592592589E-3</v>
      </c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</row>
    <row r="70" spans="1:78" ht="15" x14ac:dyDescent="0.25">
      <c r="A70" s="136"/>
      <c r="B70" s="8" t="s">
        <v>102</v>
      </c>
      <c r="C70" s="8">
        <v>2000</v>
      </c>
      <c r="D70" s="45">
        <v>1849</v>
      </c>
      <c r="E70" s="54">
        <v>1560</v>
      </c>
      <c r="F70" s="5">
        <v>13.8</v>
      </c>
      <c r="G70" s="4">
        <v>396</v>
      </c>
      <c r="H70" s="5">
        <v>9.4</v>
      </c>
      <c r="I70" s="4" t="s">
        <v>85</v>
      </c>
      <c r="J70" s="5" t="s">
        <v>85</v>
      </c>
      <c r="K70" s="5" t="s">
        <v>85</v>
      </c>
      <c r="L70" s="5">
        <v>25.89</v>
      </c>
      <c r="M70" s="4" t="s">
        <v>85</v>
      </c>
      <c r="N70" s="5">
        <v>24.3</v>
      </c>
      <c r="O70" s="132" t="s">
        <v>85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</row>
    <row r="71" spans="1:78" ht="15" x14ac:dyDescent="0.25">
      <c r="A71" s="136">
        <v>41</v>
      </c>
      <c r="B71" s="8" t="s">
        <v>201</v>
      </c>
      <c r="C71" s="8">
        <v>2019</v>
      </c>
      <c r="D71" s="45">
        <v>4632</v>
      </c>
      <c r="E71" s="54">
        <v>3884</v>
      </c>
      <c r="F71" s="5">
        <v>12.82</v>
      </c>
      <c r="G71" s="4">
        <v>501</v>
      </c>
      <c r="H71" s="5">
        <v>9.66</v>
      </c>
      <c r="I71" s="4">
        <v>170</v>
      </c>
      <c r="J71" s="5">
        <v>60.72</v>
      </c>
      <c r="K71" s="5">
        <v>19.84</v>
      </c>
      <c r="L71" s="5">
        <v>29.46</v>
      </c>
      <c r="M71" s="4">
        <v>230</v>
      </c>
      <c r="N71" s="5">
        <v>32.590000000000003</v>
      </c>
      <c r="O71" s="132">
        <v>4.0162037037037033E-3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</row>
    <row r="72" spans="1:78" ht="15" x14ac:dyDescent="0.25">
      <c r="A72" s="136"/>
      <c r="B72" s="8" t="s">
        <v>102</v>
      </c>
      <c r="C72" s="8">
        <v>1999</v>
      </c>
      <c r="D72" s="45">
        <v>3239</v>
      </c>
      <c r="E72" s="54">
        <v>2614</v>
      </c>
      <c r="F72" s="5">
        <v>14.02</v>
      </c>
      <c r="G72" s="4">
        <v>423</v>
      </c>
      <c r="H72" s="5">
        <v>9.6</v>
      </c>
      <c r="I72" s="4">
        <v>155</v>
      </c>
      <c r="J72" s="5">
        <v>70</v>
      </c>
      <c r="K72" s="5">
        <v>24.02</v>
      </c>
      <c r="L72" s="5">
        <v>27.39</v>
      </c>
      <c r="M72" s="4">
        <v>205</v>
      </c>
      <c r="N72" s="5">
        <v>26.49</v>
      </c>
      <c r="O72" s="132">
        <v>4.4675925925925933E-3</v>
      </c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</row>
    <row r="73" spans="1:78" ht="15" x14ac:dyDescent="0.25">
      <c r="A73" s="136"/>
      <c r="B73" s="8" t="s">
        <v>48</v>
      </c>
      <c r="C73" s="8">
        <v>2012</v>
      </c>
      <c r="D73" s="45">
        <v>2895</v>
      </c>
      <c r="E73" s="54">
        <v>2316</v>
      </c>
      <c r="F73" s="5">
        <v>13.67</v>
      </c>
      <c r="G73" s="4">
        <v>486</v>
      </c>
      <c r="H73" s="5">
        <v>7.58</v>
      </c>
      <c r="I73" s="4">
        <v>140</v>
      </c>
      <c r="J73" s="5">
        <v>68.3</v>
      </c>
      <c r="K73" s="5">
        <v>26.59</v>
      </c>
      <c r="L73" s="5">
        <v>21.46</v>
      </c>
      <c r="M73" s="4">
        <v>150</v>
      </c>
      <c r="N73" s="5">
        <v>24.78</v>
      </c>
      <c r="O73" s="132">
        <v>4.3287037037037035E-3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</row>
    <row r="74" spans="1:78" ht="15" x14ac:dyDescent="0.25">
      <c r="A74" s="136"/>
      <c r="B74" s="8" t="s">
        <v>62</v>
      </c>
      <c r="C74" s="8">
        <v>2023</v>
      </c>
      <c r="D74" s="45">
        <v>2870</v>
      </c>
      <c r="E74" s="54">
        <v>2283</v>
      </c>
      <c r="F74" s="5">
        <v>13.91</v>
      </c>
      <c r="G74" s="4">
        <v>436</v>
      </c>
      <c r="H74" s="5">
        <v>8.9600000000000009</v>
      </c>
      <c r="I74" s="4">
        <v>135</v>
      </c>
      <c r="J74" s="5">
        <v>69.95</v>
      </c>
      <c r="K74" s="5">
        <v>23.22</v>
      </c>
      <c r="L74" s="5">
        <v>19.12</v>
      </c>
      <c r="M74" s="4">
        <v>150</v>
      </c>
      <c r="N74" s="5">
        <v>29.91</v>
      </c>
      <c r="O74" s="132">
        <v>4.5370370370370365E-3</v>
      </c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</row>
    <row r="75" spans="1:78" ht="15" x14ac:dyDescent="0.25">
      <c r="A75" s="136"/>
      <c r="B75" s="8" t="s">
        <v>126</v>
      </c>
      <c r="C75" s="8">
        <v>1998</v>
      </c>
      <c r="D75" s="45">
        <v>2736</v>
      </c>
      <c r="E75" s="54">
        <v>2231</v>
      </c>
      <c r="F75" s="5">
        <v>13.7</v>
      </c>
      <c r="G75" s="4">
        <v>450</v>
      </c>
      <c r="H75" s="5">
        <v>8.1300000000000008</v>
      </c>
      <c r="I75" s="4">
        <v>140</v>
      </c>
      <c r="J75" s="5">
        <v>77</v>
      </c>
      <c r="K75" s="5" t="s">
        <v>85</v>
      </c>
      <c r="L75" s="5">
        <v>22.58</v>
      </c>
      <c r="M75" s="4">
        <v>200</v>
      </c>
      <c r="N75" s="5">
        <v>30.88</v>
      </c>
      <c r="O75" s="132">
        <v>4.6064814814814814E-3</v>
      </c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spans="1:78" ht="15" x14ac:dyDescent="0.25">
      <c r="A76" s="136"/>
      <c r="B76" s="8" t="s">
        <v>34</v>
      </c>
      <c r="C76" s="8">
        <v>1999</v>
      </c>
      <c r="D76" s="45">
        <v>2727</v>
      </c>
      <c r="E76" s="54">
        <v>2199</v>
      </c>
      <c r="F76" s="5">
        <v>14.27</v>
      </c>
      <c r="G76" s="4">
        <v>439</v>
      </c>
      <c r="H76" s="5">
        <v>7.56</v>
      </c>
      <c r="I76" s="4">
        <v>150</v>
      </c>
      <c r="J76" s="5">
        <v>69.7</v>
      </c>
      <c r="K76" s="5" t="s">
        <v>85</v>
      </c>
      <c r="L76" s="5">
        <v>21.56</v>
      </c>
      <c r="M76" s="4">
        <v>185</v>
      </c>
      <c r="N76" s="5">
        <v>23.26</v>
      </c>
      <c r="O76" s="132">
        <v>4.3749999999999995E-3</v>
      </c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</row>
    <row r="77" spans="1:78" ht="15" x14ac:dyDescent="0.25">
      <c r="A77" s="136"/>
      <c r="B77" s="8" t="s">
        <v>127</v>
      </c>
      <c r="C77" s="8">
        <v>2002</v>
      </c>
      <c r="D77" s="45">
        <v>2571</v>
      </c>
      <c r="E77" s="54">
        <v>2057</v>
      </c>
      <c r="F77" s="5">
        <v>14.39</v>
      </c>
      <c r="G77" s="4">
        <v>440</v>
      </c>
      <c r="H77" s="5">
        <v>8.23</v>
      </c>
      <c r="I77" s="4">
        <v>125</v>
      </c>
      <c r="J77" s="5">
        <v>70.599999999999994</v>
      </c>
      <c r="K77" s="5" t="s">
        <v>85</v>
      </c>
      <c r="L77" s="5">
        <v>20.5</v>
      </c>
      <c r="M77" s="4">
        <v>150</v>
      </c>
      <c r="N77" s="5">
        <v>26.81</v>
      </c>
      <c r="O77" s="132">
        <v>4.2245370370370371E-3</v>
      </c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spans="1:78" ht="15" x14ac:dyDescent="0.25">
      <c r="A78" s="136"/>
      <c r="B78" s="8" t="s">
        <v>110</v>
      </c>
      <c r="C78" s="8">
        <v>1999</v>
      </c>
      <c r="D78" s="45">
        <v>2258</v>
      </c>
      <c r="E78" s="54">
        <v>1783</v>
      </c>
      <c r="F78" s="5">
        <v>14.99</v>
      </c>
      <c r="G78" s="4">
        <v>431</v>
      </c>
      <c r="H78" s="5">
        <v>7.7</v>
      </c>
      <c r="I78" s="4">
        <v>135</v>
      </c>
      <c r="J78" s="5">
        <v>74</v>
      </c>
      <c r="K78" s="5" t="s">
        <v>85</v>
      </c>
      <c r="L78" s="5">
        <v>13.74</v>
      </c>
      <c r="M78" s="4">
        <v>175</v>
      </c>
      <c r="N78" s="5">
        <v>20.92</v>
      </c>
      <c r="O78" s="132">
        <v>4.2245370370370371E-3</v>
      </c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</row>
    <row r="79" spans="1:78" ht="15" x14ac:dyDescent="0.25">
      <c r="A79" s="136"/>
      <c r="B79" s="8" t="s">
        <v>94</v>
      </c>
      <c r="C79" s="8">
        <v>1998</v>
      </c>
      <c r="D79" s="45">
        <v>2257</v>
      </c>
      <c r="E79" s="54">
        <v>1787</v>
      </c>
      <c r="F79" s="5">
        <v>15.3</v>
      </c>
      <c r="G79" s="4">
        <v>368</v>
      </c>
      <c r="H79" s="5">
        <v>6.25</v>
      </c>
      <c r="I79" s="4">
        <v>130</v>
      </c>
      <c r="J79" s="5">
        <v>70</v>
      </c>
      <c r="K79" s="5" t="s">
        <v>85</v>
      </c>
      <c r="L79" s="5">
        <v>18.18</v>
      </c>
      <c r="M79" s="4">
        <v>190</v>
      </c>
      <c r="N79" s="5">
        <v>15.45</v>
      </c>
      <c r="O79" s="132">
        <v>3.8310185185185183E-3</v>
      </c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</row>
    <row r="80" spans="1:78" ht="15" x14ac:dyDescent="0.25">
      <c r="A80" s="136">
        <v>40</v>
      </c>
      <c r="B80" s="8" t="s">
        <v>201</v>
      </c>
      <c r="C80" s="8">
        <v>2018</v>
      </c>
      <c r="D80" s="45">
        <v>4565</v>
      </c>
      <c r="E80" s="54">
        <v>3822</v>
      </c>
      <c r="F80" s="5">
        <v>12.54</v>
      </c>
      <c r="G80" s="4">
        <v>516</v>
      </c>
      <c r="H80" s="5">
        <v>9.27</v>
      </c>
      <c r="I80" s="4">
        <v>170</v>
      </c>
      <c r="J80" s="5">
        <v>62.26</v>
      </c>
      <c r="K80" s="5">
        <v>20.82</v>
      </c>
      <c r="L80" s="5">
        <v>30.1</v>
      </c>
      <c r="M80" s="4">
        <v>220</v>
      </c>
      <c r="N80" s="5">
        <v>33.86</v>
      </c>
      <c r="O80" s="132">
        <v>4.0277777777777777E-3</v>
      </c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spans="1:78" ht="15" x14ac:dyDescent="0.25">
      <c r="A81" s="136"/>
      <c r="B81" s="8" t="s">
        <v>213</v>
      </c>
      <c r="C81" s="8">
        <v>2022</v>
      </c>
      <c r="D81" s="45">
        <v>4088</v>
      </c>
      <c r="E81" s="54">
        <v>3380</v>
      </c>
      <c r="F81" s="5">
        <v>13.12</v>
      </c>
      <c r="G81" s="4">
        <v>510</v>
      </c>
      <c r="H81" s="5">
        <v>8.44</v>
      </c>
      <c r="I81" s="4">
        <v>150</v>
      </c>
      <c r="J81" s="5">
        <v>62.56</v>
      </c>
      <c r="K81" s="5">
        <v>22.46</v>
      </c>
      <c r="L81" s="5">
        <v>22.83</v>
      </c>
      <c r="M81" s="4">
        <v>280</v>
      </c>
      <c r="N81" s="5">
        <v>31.41</v>
      </c>
      <c r="O81" s="132">
        <v>3.9583333333333337E-3</v>
      </c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</row>
    <row r="82" spans="1:78" ht="15" x14ac:dyDescent="0.25">
      <c r="A82" s="136"/>
      <c r="B82" s="8" t="s">
        <v>219</v>
      </c>
      <c r="C82" s="8">
        <v>2021</v>
      </c>
      <c r="D82" s="45">
        <v>3176</v>
      </c>
      <c r="E82" s="54">
        <v>2563</v>
      </c>
      <c r="F82" s="5">
        <v>13.14</v>
      </c>
      <c r="G82" s="4">
        <v>448</v>
      </c>
      <c r="H82" s="5">
        <v>10.07</v>
      </c>
      <c r="I82" s="4">
        <v>130</v>
      </c>
      <c r="J82" s="5">
        <v>67.41</v>
      </c>
      <c r="K82" s="5">
        <v>23.14</v>
      </c>
      <c r="L82" s="5">
        <v>22.8</v>
      </c>
      <c r="M82" s="4">
        <v>200</v>
      </c>
      <c r="N82" s="5">
        <v>27.35</v>
      </c>
      <c r="O82" s="132">
        <v>4.8263888888888887E-3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  <row r="83" spans="1:78" ht="15" x14ac:dyDescent="0.25">
      <c r="A83" s="136"/>
      <c r="B83" s="8" t="s">
        <v>102</v>
      </c>
      <c r="C83" s="8">
        <v>1998</v>
      </c>
      <c r="D83" s="45">
        <v>3140</v>
      </c>
      <c r="E83" s="54">
        <v>2536</v>
      </c>
      <c r="F83" s="5">
        <v>13.8</v>
      </c>
      <c r="G83" s="4">
        <v>407</v>
      </c>
      <c r="H83" s="5">
        <v>9.8699999999999992</v>
      </c>
      <c r="I83" s="4">
        <v>161</v>
      </c>
      <c r="J83" s="5">
        <v>72</v>
      </c>
      <c r="K83" s="5">
        <v>24.03</v>
      </c>
      <c r="L83" s="5">
        <v>23.8</v>
      </c>
      <c r="M83" s="4">
        <v>190</v>
      </c>
      <c r="N83" s="5">
        <v>26.83</v>
      </c>
      <c r="O83" s="132">
        <v>4.5138888888888893E-3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</row>
    <row r="84" spans="1:78" ht="15" x14ac:dyDescent="0.25">
      <c r="A84" s="136"/>
      <c r="B84" s="8" t="s">
        <v>126</v>
      </c>
      <c r="C84" s="8">
        <v>1997</v>
      </c>
      <c r="D84" s="45">
        <v>2934</v>
      </c>
      <c r="E84" s="54">
        <v>2373</v>
      </c>
      <c r="F84" s="5">
        <v>13.45</v>
      </c>
      <c r="G84" s="4">
        <v>469</v>
      </c>
      <c r="H84" s="5">
        <v>8.98</v>
      </c>
      <c r="I84" s="4">
        <v>145</v>
      </c>
      <c r="J84" s="5">
        <v>74.099999999999994</v>
      </c>
      <c r="K84" s="5">
        <v>25.81</v>
      </c>
      <c r="L84" s="5">
        <v>22.66</v>
      </c>
      <c r="M84" s="4">
        <v>180</v>
      </c>
      <c r="N84" s="5">
        <v>34.44</v>
      </c>
      <c r="O84" s="132">
        <v>5.0925925925925921E-3</v>
      </c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</row>
    <row r="85" spans="1:78" ht="15" x14ac:dyDescent="0.25">
      <c r="A85" s="136"/>
      <c r="B85" s="8" t="s">
        <v>34</v>
      </c>
      <c r="C85" s="8">
        <v>1998</v>
      </c>
      <c r="D85" s="45">
        <v>2875</v>
      </c>
      <c r="E85" s="54">
        <v>2292</v>
      </c>
      <c r="F85" s="5">
        <v>15.1</v>
      </c>
      <c r="G85" s="4">
        <v>410</v>
      </c>
      <c r="H85" s="5">
        <v>7.08</v>
      </c>
      <c r="I85" s="4">
        <v>145</v>
      </c>
      <c r="J85" s="5">
        <v>68</v>
      </c>
      <c r="K85" s="5">
        <v>23.89</v>
      </c>
      <c r="L85" s="5">
        <v>21.63</v>
      </c>
      <c r="M85" s="4">
        <v>200</v>
      </c>
      <c r="N85" s="5">
        <v>30.21</v>
      </c>
      <c r="O85" s="132">
        <v>4.2476851851851851E-3</v>
      </c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</row>
    <row r="86" spans="1:78" ht="15" x14ac:dyDescent="0.25">
      <c r="A86" s="136"/>
      <c r="B86" s="8" t="s">
        <v>47</v>
      </c>
      <c r="C86" s="8">
        <v>2013</v>
      </c>
      <c r="D86" s="45">
        <v>2620</v>
      </c>
      <c r="E86" s="54">
        <v>2245</v>
      </c>
      <c r="F86" s="5">
        <v>12.97</v>
      </c>
      <c r="G86" s="4" t="s">
        <v>85</v>
      </c>
      <c r="H86" s="5">
        <v>9.5399999999999991</v>
      </c>
      <c r="I86" s="4">
        <v>150</v>
      </c>
      <c r="J86" s="5" t="s">
        <v>85</v>
      </c>
      <c r="K86" s="5" t="s">
        <v>85</v>
      </c>
      <c r="L86" s="5">
        <v>29.46</v>
      </c>
      <c r="M86" s="4" t="s">
        <v>85</v>
      </c>
      <c r="N86" s="5">
        <v>33.950000000000003</v>
      </c>
      <c r="O86" s="132">
        <v>4.5138888888888893E-3</v>
      </c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</row>
    <row r="87" spans="1:78" ht="15" x14ac:dyDescent="0.25">
      <c r="A87" s="136"/>
      <c r="B87" s="8" t="s">
        <v>127</v>
      </c>
      <c r="C87" s="8">
        <v>2001</v>
      </c>
      <c r="D87" s="45">
        <v>2532</v>
      </c>
      <c r="E87" s="54">
        <v>2044</v>
      </c>
      <c r="F87" s="5">
        <v>14.3</v>
      </c>
      <c r="G87" s="4">
        <v>423</v>
      </c>
      <c r="H87" s="5">
        <v>8.2200000000000006</v>
      </c>
      <c r="I87" s="4">
        <v>130</v>
      </c>
      <c r="J87" s="5">
        <v>72.5</v>
      </c>
      <c r="K87" s="5" t="s">
        <v>85</v>
      </c>
      <c r="L87" s="5">
        <v>21.18</v>
      </c>
      <c r="M87" s="4" t="s">
        <v>85</v>
      </c>
      <c r="N87" s="5">
        <v>27.17</v>
      </c>
      <c r="O87" s="132">
        <v>4.0972222222222226E-3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</row>
    <row r="88" spans="1:78" ht="15" x14ac:dyDescent="0.25">
      <c r="A88" s="136"/>
      <c r="B88" s="8" t="s">
        <v>165</v>
      </c>
      <c r="C88" s="8">
        <v>2013</v>
      </c>
      <c r="D88" s="45">
        <v>2530</v>
      </c>
      <c r="E88" s="54">
        <v>2052</v>
      </c>
      <c r="F88" s="5">
        <v>14.04</v>
      </c>
      <c r="G88" s="4">
        <v>366</v>
      </c>
      <c r="H88" s="5">
        <v>5.88</v>
      </c>
      <c r="I88" s="4">
        <v>125</v>
      </c>
      <c r="J88" s="5">
        <v>64.510000000000005</v>
      </c>
      <c r="K88" s="5" t="s">
        <v>85</v>
      </c>
      <c r="L88" s="5">
        <v>16.559999999999999</v>
      </c>
      <c r="M88" s="4" t="s">
        <v>85</v>
      </c>
      <c r="N88" s="5">
        <v>20.25</v>
      </c>
      <c r="O88" s="132">
        <v>3.5532407407407405E-3</v>
      </c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</row>
    <row r="89" spans="1:78" ht="15" x14ac:dyDescent="0.25">
      <c r="A89" s="136"/>
      <c r="B89" s="8" t="s">
        <v>29</v>
      </c>
      <c r="C89" s="8">
        <v>2023</v>
      </c>
      <c r="D89" s="45">
        <v>2300</v>
      </c>
      <c r="E89" s="54">
        <v>1837</v>
      </c>
      <c r="F89" s="5">
        <v>13.62</v>
      </c>
      <c r="G89" s="4">
        <v>433</v>
      </c>
      <c r="H89" s="5">
        <v>7.67</v>
      </c>
      <c r="I89" s="4">
        <v>140</v>
      </c>
      <c r="J89" s="5">
        <v>73.02</v>
      </c>
      <c r="K89" s="5" t="s">
        <v>85</v>
      </c>
      <c r="L89" s="5">
        <v>18.059999999999999</v>
      </c>
      <c r="M89" s="4">
        <v>0</v>
      </c>
      <c r="N89" s="5">
        <v>22.73</v>
      </c>
      <c r="O89" s="132">
        <v>4.8958333333333328E-3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spans="1:78" ht="15" x14ac:dyDescent="0.25">
      <c r="A90" s="136"/>
      <c r="B90" s="8" t="s">
        <v>94</v>
      </c>
      <c r="C90" s="8">
        <v>1997</v>
      </c>
      <c r="D90" s="45">
        <v>2265</v>
      </c>
      <c r="E90" s="54">
        <v>1777</v>
      </c>
      <c r="F90" s="5">
        <v>14.22</v>
      </c>
      <c r="G90" s="4">
        <v>398</v>
      </c>
      <c r="H90" s="5">
        <v>6.08</v>
      </c>
      <c r="I90" s="4">
        <v>125</v>
      </c>
      <c r="J90" s="5">
        <v>66.900000000000006</v>
      </c>
      <c r="K90" s="5" t="s">
        <v>85</v>
      </c>
      <c r="L90" s="5">
        <v>19.8</v>
      </c>
      <c r="M90" s="4">
        <v>180</v>
      </c>
      <c r="N90" s="5">
        <v>20.420000000000002</v>
      </c>
      <c r="O90" s="132">
        <v>4.6874999999999998E-3</v>
      </c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spans="1:78" ht="15" x14ac:dyDescent="0.25">
      <c r="A91" s="136"/>
      <c r="B91" s="8" t="s">
        <v>119</v>
      </c>
      <c r="C91" s="8">
        <v>1998</v>
      </c>
      <c r="D91" s="45">
        <v>1934</v>
      </c>
      <c r="E91" s="54">
        <v>1555</v>
      </c>
      <c r="F91" s="5">
        <v>14.8</v>
      </c>
      <c r="G91" s="4">
        <v>409</v>
      </c>
      <c r="H91" s="5">
        <v>7.08</v>
      </c>
      <c r="I91" s="4">
        <v>145</v>
      </c>
      <c r="J91" s="5">
        <v>77</v>
      </c>
      <c r="K91" s="5" t="s">
        <v>85</v>
      </c>
      <c r="L91" s="5">
        <v>17.48</v>
      </c>
      <c r="M91" s="4">
        <v>120</v>
      </c>
      <c r="N91" s="5">
        <v>24.57</v>
      </c>
      <c r="O91" s="132" t="s">
        <v>85</v>
      </c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</row>
    <row r="92" spans="1:78" ht="15" x14ac:dyDescent="0.25">
      <c r="A92" s="136"/>
      <c r="B92" s="8" t="s">
        <v>117</v>
      </c>
      <c r="C92" s="8">
        <v>2000</v>
      </c>
      <c r="D92" s="45">
        <v>1254</v>
      </c>
      <c r="E92" s="54">
        <v>985</v>
      </c>
      <c r="F92" s="5">
        <v>16</v>
      </c>
      <c r="G92" s="4">
        <v>332</v>
      </c>
      <c r="H92" s="5">
        <v>6.67</v>
      </c>
      <c r="I92" s="4">
        <v>120</v>
      </c>
      <c r="J92" s="5">
        <v>81.099999999999994</v>
      </c>
      <c r="K92" s="5" t="s">
        <v>85</v>
      </c>
      <c r="L92" s="5">
        <v>17.260000000000002</v>
      </c>
      <c r="M92" s="4" t="s">
        <v>85</v>
      </c>
      <c r="N92" s="5">
        <v>16.3</v>
      </c>
      <c r="O92" s="132" t="s">
        <v>85</v>
      </c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spans="1:78" ht="15" x14ac:dyDescent="0.25">
      <c r="A93" s="136">
        <v>39</v>
      </c>
      <c r="B93" s="8" t="s">
        <v>201</v>
      </c>
      <c r="C93" s="8">
        <v>2017</v>
      </c>
      <c r="D93" s="45">
        <v>3897</v>
      </c>
      <c r="E93" s="54">
        <v>3664</v>
      </c>
      <c r="F93" s="5">
        <v>12.8</v>
      </c>
      <c r="G93" s="4">
        <v>514</v>
      </c>
      <c r="H93" s="5">
        <v>9.68</v>
      </c>
      <c r="I93" s="4">
        <v>170</v>
      </c>
      <c r="J93" s="5">
        <v>62.1</v>
      </c>
      <c r="K93" s="5">
        <v>20.8</v>
      </c>
      <c r="L93" s="5">
        <v>24.3</v>
      </c>
      <c r="M93" s="4">
        <v>220</v>
      </c>
      <c r="N93" s="5">
        <v>35.03</v>
      </c>
      <c r="O93" s="132">
        <v>4.155092592592593E-3</v>
      </c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spans="1:78" ht="15" x14ac:dyDescent="0.25">
      <c r="A94" s="136"/>
      <c r="B94" s="8" t="s">
        <v>47</v>
      </c>
      <c r="C94" s="8">
        <v>2012</v>
      </c>
      <c r="D94" s="45">
        <v>3524</v>
      </c>
      <c r="E94" s="54">
        <v>3301</v>
      </c>
      <c r="F94" s="5">
        <v>12.56</v>
      </c>
      <c r="G94" s="4">
        <v>473</v>
      </c>
      <c r="H94" s="5">
        <v>9.84</v>
      </c>
      <c r="I94" s="4">
        <v>160</v>
      </c>
      <c r="J94" s="5">
        <v>64.099999999999994</v>
      </c>
      <c r="K94" s="5">
        <v>21.72</v>
      </c>
      <c r="L94" s="5">
        <v>29.14</v>
      </c>
      <c r="M94" s="4">
        <v>190</v>
      </c>
      <c r="N94" s="5">
        <v>34.65</v>
      </c>
      <c r="O94" s="132">
        <v>4.7222222222222223E-3</v>
      </c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</row>
    <row r="95" spans="1:78" ht="15" x14ac:dyDescent="0.25">
      <c r="A95" s="136"/>
      <c r="B95" s="8" t="s">
        <v>34</v>
      </c>
      <c r="C95" s="8">
        <v>1997</v>
      </c>
      <c r="D95" s="45">
        <v>3170</v>
      </c>
      <c r="E95" s="54">
        <v>2957</v>
      </c>
      <c r="F95" s="5">
        <v>13.88</v>
      </c>
      <c r="G95" s="4">
        <v>464</v>
      </c>
      <c r="H95" s="5">
        <v>7.88</v>
      </c>
      <c r="I95" s="4">
        <v>163</v>
      </c>
      <c r="J95" s="5">
        <v>64.5</v>
      </c>
      <c r="K95" s="5">
        <v>22.2</v>
      </c>
      <c r="L95" s="5">
        <v>22.52</v>
      </c>
      <c r="M95" s="4">
        <v>200</v>
      </c>
      <c r="N95" s="5">
        <v>27.87</v>
      </c>
      <c r="O95" s="132">
        <v>4.0162037037037033E-3</v>
      </c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</row>
    <row r="96" spans="1:78" ht="15" x14ac:dyDescent="0.25">
      <c r="A96" s="136"/>
      <c r="B96" s="8" t="s">
        <v>55</v>
      </c>
      <c r="C96" s="8">
        <v>2013</v>
      </c>
      <c r="D96" s="45">
        <v>3126</v>
      </c>
      <c r="E96" s="54">
        <v>2921</v>
      </c>
      <c r="F96" s="5">
        <v>13.42</v>
      </c>
      <c r="G96" s="4">
        <v>467</v>
      </c>
      <c r="H96" s="5">
        <v>7.51</v>
      </c>
      <c r="I96" s="4">
        <v>155</v>
      </c>
      <c r="J96" s="5">
        <v>66.87</v>
      </c>
      <c r="K96" s="5">
        <v>24.75</v>
      </c>
      <c r="L96" s="5">
        <v>22.7</v>
      </c>
      <c r="M96" s="4">
        <v>230</v>
      </c>
      <c r="N96" s="5">
        <v>32.81</v>
      </c>
      <c r="O96" s="132">
        <v>3.9467592592592592E-3</v>
      </c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</row>
    <row r="97" spans="1:78" ht="15" x14ac:dyDescent="0.25">
      <c r="A97" s="136"/>
      <c r="B97" s="8" t="s">
        <v>102</v>
      </c>
      <c r="C97" s="8">
        <v>1997</v>
      </c>
      <c r="D97" s="45">
        <v>2853</v>
      </c>
      <c r="E97" s="54">
        <v>2664</v>
      </c>
      <c r="F97" s="5">
        <v>14.06</v>
      </c>
      <c r="G97" s="4">
        <v>424</v>
      </c>
      <c r="H97" s="5">
        <v>10.44</v>
      </c>
      <c r="I97" s="4">
        <v>163</v>
      </c>
      <c r="J97" s="5">
        <v>71.8</v>
      </c>
      <c r="K97" s="5">
        <v>22.97</v>
      </c>
      <c r="L97" s="5">
        <v>28.22</v>
      </c>
      <c r="M97" s="4">
        <v>200</v>
      </c>
      <c r="N97" s="5">
        <v>26.37</v>
      </c>
      <c r="O97" s="132">
        <v>4.7800925925925919E-3</v>
      </c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</row>
    <row r="98" spans="1:78" ht="15" x14ac:dyDescent="0.25">
      <c r="A98" s="136"/>
      <c r="B98" s="8" t="s">
        <v>127</v>
      </c>
      <c r="C98" s="8">
        <v>2000</v>
      </c>
      <c r="D98" s="45">
        <v>2569</v>
      </c>
      <c r="E98" s="54">
        <v>2389</v>
      </c>
      <c r="F98" s="5">
        <v>13.9</v>
      </c>
      <c r="G98" s="4">
        <v>446</v>
      </c>
      <c r="H98" s="5">
        <v>8.4700000000000006</v>
      </c>
      <c r="I98" s="4">
        <v>130</v>
      </c>
      <c r="J98" s="5">
        <v>66.7</v>
      </c>
      <c r="K98" s="5" t="s">
        <v>85</v>
      </c>
      <c r="L98" s="5">
        <v>22.29</v>
      </c>
      <c r="M98" s="4">
        <v>160</v>
      </c>
      <c r="N98" s="5">
        <v>25.8</v>
      </c>
      <c r="O98" s="132">
        <v>3.9814814814814817E-3</v>
      </c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spans="1:78" ht="15" x14ac:dyDescent="0.25">
      <c r="A99" s="136"/>
      <c r="B99" s="8" t="s">
        <v>219</v>
      </c>
      <c r="C99" s="8">
        <v>2020</v>
      </c>
      <c r="D99" s="45">
        <v>2401</v>
      </c>
      <c r="E99" s="54">
        <v>2220</v>
      </c>
      <c r="F99" s="5">
        <v>13.06</v>
      </c>
      <c r="G99" s="4">
        <v>498</v>
      </c>
      <c r="H99" s="5">
        <v>9.86</v>
      </c>
      <c r="I99" s="4">
        <v>135</v>
      </c>
      <c r="J99" s="5">
        <v>69.84</v>
      </c>
      <c r="K99" s="5">
        <v>24.2</v>
      </c>
      <c r="L99" s="5">
        <v>17.2</v>
      </c>
      <c r="M99" s="4" t="s">
        <v>85</v>
      </c>
      <c r="N99" s="5">
        <v>24.45</v>
      </c>
      <c r="O99" s="132" t="s">
        <v>85</v>
      </c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</row>
    <row r="100" spans="1:78" ht="15" x14ac:dyDescent="0.25">
      <c r="A100" s="136"/>
      <c r="B100" s="8" t="s">
        <v>126</v>
      </c>
      <c r="C100" s="8">
        <v>1996</v>
      </c>
      <c r="D100" s="45">
        <v>2389</v>
      </c>
      <c r="E100" s="54">
        <v>2222</v>
      </c>
      <c r="F100" s="5">
        <v>13.6</v>
      </c>
      <c r="G100" s="4">
        <v>429</v>
      </c>
      <c r="H100" s="5">
        <v>8.3000000000000007</v>
      </c>
      <c r="I100" s="4">
        <v>145</v>
      </c>
      <c r="J100" s="5">
        <v>75.2</v>
      </c>
      <c r="K100" s="5">
        <v>25</v>
      </c>
      <c r="L100" s="5">
        <v>21.8</v>
      </c>
      <c r="M100" s="4">
        <v>190</v>
      </c>
      <c r="N100" s="5">
        <v>34.380000000000003</v>
      </c>
      <c r="O100" s="132">
        <v>5.347222222222222E-3</v>
      </c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</row>
    <row r="101" spans="1:78" ht="15" x14ac:dyDescent="0.25">
      <c r="A101" s="136"/>
      <c r="B101" s="8" t="s">
        <v>94</v>
      </c>
      <c r="C101" s="8">
        <v>1996</v>
      </c>
      <c r="D101" s="45">
        <v>2179</v>
      </c>
      <c r="E101" s="54">
        <v>2017</v>
      </c>
      <c r="F101" s="5">
        <v>14.4</v>
      </c>
      <c r="G101" s="4">
        <v>415</v>
      </c>
      <c r="H101" s="5">
        <v>7.03</v>
      </c>
      <c r="I101" s="4">
        <v>130</v>
      </c>
      <c r="J101" s="5">
        <v>69.7</v>
      </c>
      <c r="K101" s="5">
        <v>32</v>
      </c>
      <c r="L101" s="5">
        <v>18.32</v>
      </c>
      <c r="M101" s="4">
        <v>180</v>
      </c>
      <c r="N101" s="5">
        <v>21.84</v>
      </c>
      <c r="O101" s="132">
        <v>3.9930555555555561E-3</v>
      </c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</row>
    <row r="102" spans="1:78" ht="15" x14ac:dyDescent="0.25">
      <c r="A102" s="136"/>
      <c r="B102" s="8" t="s">
        <v>162</v>
      </c>
      <c r="C102" s="8">
        <v>2013</v>
      </c>
      <c r="D102" s="45">
        <v>1791</v>
      </c>
      <c r="E102" s="54">
        <v>1637</v>
      </c>
      <c r="F102" s="5">
        <v>14.64</v>
      </c>
      <c r="G102" s="4">
        <v>373</v>
      </c>
      <c r="H102" s="5">
        <v>7.11</v>
      </c>
      <c r="I102" s="4">
        <v>130</v>
      </c>
      <c r="J102" s="5">
        <v>71.59</v>
      </c>
      <c r="K102" s="5">
        <v>24.01</v>
      </c>
      <c r="L102" s="5">
        <v>15.59</v>
      </c>
      <c r="M102" s="4" t="s">
        <v>85</v>
      </c>
      <c r="N102" s="5">
        <v>24.7</v>
      </c>
      <c r="O102" s="132">
        <v>4.7453703703703703E-3</v>
      </c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</row>
    <row r="103" spans="1:78" ht="15" x14ac:dyDescent="0.25">
      <c r="A103" s="136"/>
      <c r="B103" s="8" t="s">
        <v>110</v>
      </c>
      <c r="C103" s="8">
        <v>1997</v>
      </c>
      <c r="D103" s="45">
        <v>1727</v>
      </c>
      <c r="E103" s="54">
        <v>1579</v>
      </c>
      <c r="F103" s="5">
        <v>14.94</v>
      </c>
      <c r="G103" s="4">
        <v>368</v>
      </c>
      <c r="H103" s="5">
        <v>7.7</v>
      </c>
      <c r="I103" s="4">
        <v>120</v>
      </c>
      <c r="J103" s="5">
        <v>70.7</v>
      </c>
      <c r="K103" s="5" t="s">
        <v>85</v>
      </c>
      <c r="L103" s="5">
        <v>16.68</v>
      </c>
      <c r="M103" s="4">
        <v>170</v>
      </c>
      <c r="N103" s="5">
        <v>18.739999999999998</v>
      </c>
      <c r="O103" s="132">
        <v>4.5023148148148149E-3</v>
      </c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</row>
    <row r="104" spans="1:78" ht="15" x14ac:dyDescent="0.25">
      <c r="A104" s="136"/>
      <c r="B104" s="8" t="s">
        <v>101</v>
      </c>
      <c r="C104" s="8">
        <v>1996</v>
      </c>
      <c r="D104" s="45">
        <v>1400</v>
      </c>
      <c r="E104" s="54">
        <v>1284</v>
      </c>
      <c r="F104" s="5">
        <v>15</v>
      </c>
      <c r="G104" s="4">
        <v>359</v>
      </c>
      <c r="H104" s="5">
        <v>6.69</v>
      </c>
      <c r="I104" s="4">
        <v>125</v>
      </c>
      <c r="J104" s="5">
        <v>75.5</v>
      </c>
      <c r="K104" s="5" t="s">
        <v>85</v>
      </c>
      <c r="L104" s="5">
        <v>16.8</v>
      </c>
      <c r="M104" s="4" t="s">
        <v>85</v>
      </c>
      <c r="N104" s="5">
        <v>24.24</v>
      </c>
      <c r="O104" s="132" t="s">
        <v>85</v>
      </c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</row>
    <row r="105" spans="1:78" ht="15" x14ac:dyDescent="0.25">
      <c r="A105" s="136"/>
      <c r="B105" s="8" t="s">
        <v>49</v>
      </c>
      <c r="C105" s="8">
        <v>2011</v>
      </c>
      <c r="D105" s="45">
        <v>1308</v>
      </c>
      <c r="E105" s="54">
        <v>1220</v>
      </c>
      <c r="F105" s="5">
        <v>13.38</v>
      </c>
      <c r="G105" s="4">
        <v>464</v>
      </c>
      <c r="H105" s="5">
        <v>7.7</v>
      </c>
      <c r="I105" s="4">
        <v>120</v>
      </c>
      <c r="J105" s="5" t="s">
        <v>85</v>
      </c>
      <c r="K105" s="5" t="s">
        <v>85</v>
      </c>
      <c r="L105" s="5" t="s">
        <v>85</v>
      </c>
      <c r="M105" s="4" t="s">
        <v>85</v>
      </c>
      <c r="N105" s="5" t="s">
        <v>85</v>
      </c>
      <c r="O105" s="132" t="s">
        <v>85</v>
      </c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</row>
    <row r="106" spans="1:78" ht="15" x14ac:dyDescent="0.25">
      <c r="A106" s="136">
        <v>38</v>
      </c>
      <c r="B106" s="8" t="s">
        <v>54</v>
      </c>
      <c r="C106" s="8">
        <v>2012</v>
      </c>
      <c r="D106" s="45">
        <v>3727</v>
      </c>
      <c r="E106" s="54">
        <v>3500</v>
      </c>
      <c r="F106" s="5">
        <v>13.14</v>
      </c>
      <c r="G106" s="4">
        <v>508</v>
      </c>
      <c r="H106" s="5">
        <v>8</v>
      </c>
      <c r="I106" s="4">
        <v>165</v>
      </c>
      <c r="J106" s="5">
        <v>64.3</v>
      </c>
      <c r="K106" s="5">
        <v>21.89</v>
      </c>
      <c r="L106" s="5">
        <v>20.059999999999999</v>
      </c>
      <c r="M106" s="4">
        <v>303</v>
      </c>
      <c r="N106" s="5">
        <v>33.840000000000003</v>
      </c>
      <c r="O106" s="132">
        <v>3.9120370370370368E-3</v>
      </c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</row>
    <row r="107" spans="1:78" ht="15" x14ac:dyDescent="0.25">
      <c r="A107" s="136"/>
      <c r="B107" s="8" t="s">
        <v>47</v>
      </c>
      <c r="C107" s="8">
        <v>2011</v>
      </c>
      <c r="D107" s="45">
        <v>3670</v>
      </c>
      <c r="E107" s="54">
        <v>3445</v>
      </c>
      <c r="F107" s="5">
        <v>13.17</v>
      </c>
      <c r="G107" s="4">
        <v>464</v>
      </c>
      <c r="H107" s="5">
        <v>9.6300000000000008</v>
      </c>
      <c r="I107" s="4">
        <v>155</v>
      </c>
      <c r="J107" s="5">
        <v>62.96</v>
      </c>
      <c r="K107" s="5">
        <v>21.91</v>
      </c>
      <c r="L107" s="5">
        <v>30.35</v>
      </c>
      <c r="M107" s="4">
        <v>200</v>
      </c>
      <c r="N107" s="5">
        <v>30.93</v>
      </c>
      <c r="O107" s="132">
        <v>3.8078703703703707E-3</v>
      </c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</row>
    <row r="108" spans="1:78" ht="15" x14ac:dyDescent="0.25">
      <c r="A108" s="136"/>
      <c r="B108" s="8" t="s">
        <v>213</v>
      </c>
      <c r="C108" s="8">
        <v>2020</v>
      </c>
      <c r="D108" s="45">
        <v>3600</v>
      </c>
      <c r="E108" s="54">
        <v>3374</v>
      </c>
      <c r="F108" s="5">
        <v>13.12</v>
      </c>
      <c r="G108" s="4">
        <v>512</v>
      </c>
      <c r="H108" s="5">
        <v>8.3800000000000008</v>
      </c>
      <c r="I108" s="4">
        <v>150</v>
      </c>
      <c r="J108" s="5">
        <v>63.92</v>
      </c>
      <c r="K108" s="5">
        <v>21.3</v>
      </c>
      <c r="L108" s="5">
        <v>23.34</v>
      </c>
      <c r="M108" s="4">
        <v>260</v>
      </c>
      <c r="N108" s="5">
        <v>33.25</v>
      </c>
      <c r="O108" s="132">
        <v>4.0277777777777777E-3</v>
      </c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</row>
    <row r="109" spans="1:78" ht="15" x14ac:dyDescent="0.25">
      <c r="A109" s="136"/>
      <c r="B109" s="8" t="s">
        <v>108</v>
      </c>
      <c r="C109" s="8">
        <v>1998</v>
      </c>
      <c r="D109" s="45">
        <v>3405</v>
      </c>
      <c r="E109" s="54">
        <v>3186</v>
      </c>
      <c r="F109" s="5">
        <v>13.4</v>
      </c>
      <c r="G109" s="4">
        <v>489</v>
      </c>
      <c r="H109" s="5">
        <v>8.0399999999999991</v>
      </c>
      <c r="I109" s="4">
        <v>140</v>
      </c>
      <c r="J109" s="5">
        <v>60</v>
      </c>
      <c r="K109" s="5">
        <v>22.83</v>
      </c>
      <c r="L109" s="5">
        <v>18.03</v>
      </c>
      <c r="M109" s="4">
        <v>200</v>
      </c>
      <c r="N109" s="5">
        <v>30.14</v>
      </c>
      <c r="O109" s="132">
        <v>3.5069444444444445E-3</v>
      </c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spans="1:78" ht="15" x14ac:dyDescent="0.25">
      <c r="A110" s="136"/>
      <c r="B110" s="8" t="s">
        <v>197</v>
      </c>
      <c r="C110" s="8">
        <v>2022</v>
      </c>
      <c r="D110" s="45">
        <v>2949</v>
      </c>
      <c r="E110" s="54">
        <v>2757</v>
      </c>
      <c r="F110" s="5">
        <v>13.26</v>
      </c>
      <c r="G110" s="4">
        <v>472</v>
      </c>
      <c r="H110" s="5">
        <v>8.1</v>
      </c>
      <c r="I110" s="4">
        <v>165</v>
      </c>
      <c r="J110" s="5">
        <v>67.61</v>
      </c>
      <c r="K110" s="5" t="s">
        <v>85</v>
      </c>
      <c r="L110" s="5">
        <v>21.92</v>
      </c>
      <c r="M110" s="4">
        <v>150</v>
      </c>
      <c r="N110" s="5">
        <v>29.23</v>
      </c>
      <c r="O110" s="132">
        <v>4.0046296296296297E-3</v>
      </c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spans="1:78" ht="15" x14ac:dyDescent="0.25">
      <c r="A111" s="136"/>
      <c r="B111" s="8" t="s">
        <v>55</v>
      </c>
      <c r="C111" s="8">
        <v>2012</v>
      </c>
      <c r="D111" s="45">
        <v>2909</v>
      </c>
      <c r="E111" s="54">
        <v>2719</v>
      </c>
      <c r="F111" s="5">
        <v>12.98</v>
      </c>
      <c r="G111" s="4">
        <v>472</v>
      </c>
      <c r="H111" s="5">
        <v>7.82</v>
      </c>
      <c r="I111" s="4">
        <v>160</v>
      </c>
      <c r="J111" s="5">
        <v>63.6</v>
      </c>
      <c r="K111" s="5" t="s">
        <v>85</v>
      </c>
      <c r="L111" s="5">
        <v>22.2</v>
      </c>
      <c r="M111" s="4">
        <v>190</v>
      </c>
      <c r="N111" s="5">
        <v>37.64</v>
      </c>
      <c r="O111" s="132" t="s">
        <v>85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spans="1:78" ht="15" x14ac:dyDescent="0.25">
      <c r="A112" s="136"/>
      <c r="B112" s="8" t="s">
        <v>25</v>
      </c>
      <c r="C112" s="8">
        <v>2007</v>
      </c>
      <c r="D112" s="45">
        <v>2806</v>
      </c>
      <c r="E112" s="54">
        <v>2618</v>
      </c>
      <c r="F112" s="5">
        <v>13.84</v>
      </c>
      <c r="G112" s="4">
        <v>475</v>
      </c>
      <c r="H112" s="5">
        <v>8.52</v>
      </c>
      <c r="I112" s="4">
        <v>145</v>
      </c>
      <c r="J112" s="5">
        <v>69.31</v>
      </c>
      <c r="K112" s="5" t="s">
        <v>85</v>
      </c>
      <c r="L112" s="5">
        <v>22.16</v>
      </c>
      <c r="M112" s="4">
        <v>170</v>
      </c>
      <c r="N112" s="5">
        <v>24.63</v>
      </c>
      <c r="O112" s="132">
        <v>3.6805555555555554E-3</v>
      </c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spans="1:78" ht="15" x14ac:dyDescent="0.25">
      <c r="A113" s="136"/>
      <c r="B113" s="8" t="s">
        <v>34</v>
      </c>
      <c r="C113" s="8">
        <v>1996</v>
      </c>
      <c r="D113" s="45">
        <v>2767</v>
      </c>
      <c r="E113" s="54">
        <v>2575</v>
      </c>
      <c r="F113" s="5">
        <v>14</v>
      </c>
      <c r="G113" s="4">
        <v>480</v>
      </c>
      <c r="H113" s="5">
        <v>7.75</v>
      </c>
      <c r="I113" s="4">
        <v>155</v>
      </c>
      <c r="J113" s="5">
        <v>72.099999999999994</v>
      </c>
      <c r="K113" s="5">
        <v>22.7</v>
      </c>
      <c r="L113" s="5">
        <v>23.95</v>
      </c>
      <c r="M113" s="4">
        <v>217</v>
      </c>
      <c r="N113" s="5">
        <v>27.36</v>
      </c>
      <c r="O113" s="132">
        <v>4.5601851851851853E-3</v>
      </c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spans="1:78" ht="15" x14ac:dyDescent="0.25">
      <c r="A114" s="136"/>
      <c r="B114" s="8" t="s">
        <v>17</v>
      </c>
      <c r="C114" s="8">
        <v>2021</v>
      </c>
      <c r="D114" s="45">
        <v>2537</v>
      </c>
      <c r="E114" s="54">
        <v>2344</v>
      </c>
      <c r="F114" s="5">
        <v>14.24</v>
      </c>
      <c r="G114" s="4">
        <v>434</v>
      </c>
      <c r="H114" s="5">
        <v>6.91</v>
      </c>
      <c r="I114" s="4">
        <v>145</v>
      </c>
      <c r="J114" s="5">
        <v>67.87</v>
      </c>
      <c r="K114" s="5">
        <v>22.42</v>
      </c>
      <c r="L114" s="5">
        <v>19.2</v>
      </c>
      <c r="M114" s="4">
        <v>230</v>
      </c>
      <c r="N114" s="5">
        <v>28.43</v>
      </c>
      <c r="O114" s="132">
        <v>4.7569444444444447E-3</v>
      </c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</row>
    <row r="115" spans="1:78" ht="15" x14ac:dyDescent="0.25">
      <c r="A115" s="136"/>
      <c r="B115" s="8" t="s">
        <v>127</v>
      </c>
      <c r="C115" s="8">
        <v>1999</v>
      </c>
      <c r="D115" s="45">
        <v>2475</v>
      </c>
      <c r="E115" s="54">
        <v>2298</v>
      </c>
      <c r="F115" s="5">
        <v>14.18</v>
      </c>
      <c r="G115" s="4">
        <v>443</v>
      </c>
      <c r="H115" s="5">
        <v>8.3000000000000007</v>
      </c>
      <c r="I115" s="4">
        <v>125</v>
      </c>
      <c r="J115" s="5">
        <v>66.599999999999994</v>
      </c>
      <c r="K115" s="5" t="s">
        <v>85</v>
      </c>
      <c r="L115" s="5">
        <v>23.07</v>
      </c>
      <c r="M115" s="4">
        <v>175</v>
      </c>
      <c r="N115" s="5">
        <v>26.07</v>
      </c>
      <c r="O115" s="132">
        <v>4.1203703703703706E-3</v>
      </c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spans="1:78" ht="15" x14ac:dyDescent="0.25">
      <c r="A116" s="136"/>
      <c r="B116" s="8" t="s">
        <v>49</v>
      </c>
      <c r="C116" s="8">
        <v>2010</v>
      </c>
      <c r="D116" s="45">
        <v>2347</v>
      </c>
      <c r="E116" s="54">
        <v>2173</v>
      </c>
      <c r="F116" s="5">
        <v>13.19</v>
      </c>
      <c r="G116" s="4">
        <v>444</v>
      </c>
      <c r="H116" s="5">
        <v>8.23</v>
      </c>
      <c r="I116" s="4">
        <v>135</v>
      </c>
      <c r="J116" s="5">
        <v>69.75</v>
      </c>
      <c r="K116" s="5">
        <v>28.88</v>
      </c>
      <c r="L116" s="5">
        <v>21.33</v>
      </c>
      <c r="M116" s="4" t="s">
        <v>85</v>
      </c>
      <c r="N116" s="5">
        <v>25.13</v>
      </c>
      <c r="O116" s="132">
        <v>4.4791666666666669E-3</v>
      </c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7" spans="1:78" ht="15" x14ac:dyDescent="0.25">
      <c r="A117" s="136"/>
      <c r="B117" s="8" t="s">
        <v>57</v>
      </c>
      <c r="C117" s="8">
        <v>2020</v>
      </c>
      <c r="D117" s="45">
        <v>2250</v>
      </c>
      <c r="E117" s="54">
        <v>2084</v>
      </c>
      <c r="F117" s="5">
        <v>14.75</v>
      </c>
      <c r="G117" s="4">
        <v>414</v>
      </c>
      <c r="H117" s="5">
        <v>7.84</v>
      </c>
      <c r="I117" s="4">
        <v>135</v>
      </c>
      <c r="J117" s="5">
        <v>71.739999999999995</v>
      </c>
      <c r="K117" s="5">
        <v>28.66</v>
      </c>
      <c r="L117" s="5">
        <v>19.77</v>
      </c>
      <c r="M117" s="4">
        <v>220</v>
      </c>
      <c r="N117" s="5">
        <v>29.55</v>
      </c>
      <c r="O117" s="132">
        <v>4.3981481481481484E-3</v>
      </c>
    </row>
    <row r="118" spans="1:78" ht="15" x14ac:dyDescent="0.25">
      <c r="A118" s="136"/>
      <c r="B118" s="8" t="s">
        <v>203</v>
      </c>
      <c r="C118" s="8">
        <v>2020</v>
      </c>
      <c r="D118" s="45">
        <v>2213</v>
      </c>
      <c r="E118" s="54">
        <v>2080</v>
      </c>
      <c r="F118" s="5">
        <v>13.58</v>
      </c>
      <c r="G118" s="4">
        <v>458</v>
      </c>
      <c r="H118" s="5">
        <v>8.75</v>
      </c>
      <c r="I118" s="4">
        <v>135</v>
      </c>
      <c r="J118" s="5">
        <v>79.739999999999995</v>
      </c>
      <c r="K118" s="5" t="s">
        <v>85</v>
      </c>
      <c r="L118" s="5">
        <v>25.91</v>
      </c>
      <c r="M118" s="4" t="s">
        <v>85</v>
      </c>
      <c r="N118" s="5">
        <v>33.840000000000003</v>
      </c>
      <c r="O118" s="132" t="s">
        <v>85</v>
      </c>
    </row>
    <row r="119" spans="1:78" ht="15" x14ac:dyDescent="0.25">
      <c r="A119" s="136"/>
      <c r="B119" s="8" t="s">
        <v>110</v>
      </c>
      <c r="C119" s="8">
        <v>1996</v>
      </c>
      <c r="D119" s="45">
        <v>2143</v>
      </c>
      <c r="E119" s="54">
        <v>1972</v>
      </c>
      <c r="F119" s="5">
        <v>15.2</v>
      </c>
      <c r="G119" s="4">
        <v>464</v>
      </c>
      <c r="H119" s="5">
        <v>7.9</v>
      </c>
      <c r="I119" s="4">
        <v>140</v>
      </c>
      <c r="J119" s="5">
        <v>70.599999999999994</v>
      </c>
      <c r="K119" s="5" t="s">
        <v>85</v>
      </c>
      <c r="L119" s="5">
        <v>16.75</v>
      </c>
      <c r="M119" s="4">
        <v>160</v>
      </c>
      <c r="N119" s="5">
        <v>22</v>
      </c>
      <c r="O119" s="132">
        <v>4.2129629629629626E-3</v>
      </c>
    </row>
    <row r="120" spans="1:78" ht="15" x14ac:dyDescent="0.25">
      <c r="A120" s="136"/>
      <c r="B120" s="8" t="s">
        <v>204</v>
      </c>
      <c r="C120" s="8">
        <v>2017</v>
      </c>
      <c r="D120" s="45">
        <v>1899</v>
      </c>
      <c r="E120" s="54">
        <v>1748</v>
      </c>
      <c r="F120" s="5">
        <v>14.4</v>
      </c>
      <c r="G120" s="4">
        <v>338</v>
      </c>
      <c r="H120" s="5">
        <v>7.62</v>
      </c>
      <c r="I120" s="4">
        <v>120</v>
      </c>
      <c r="J120" s="5">
        <v>68.599999999999994</v>
      </c>
      <c r="K120" s="5" t="s">
        <v>85</v>
      </c>
      <c r="L120" s="5">
        <v>20.48</v>
      </c>
      <c r="M120" s="4" t="s">
        <v>85</v>
      </c>
      <c r="N120" s="5">
        <v>19.309999999999999</v>
      </c>
      <c r="O120" s="132">
        <v>4.1319444444444442E-3</v>
      </c>
    </row>
    <row r="121" spans="1:78" ht="15" x14ac:dyDescent="0.25">
      <c r="A121" s="136"/>
      <c r="B121" s="8" t="s">
        <v>50</v>
      </c>
      <c r="C121" s="8">
        <v>2008</v>
      </c>
      <c r="D121" s="45">
        <v>1676</v>
      </c>
      <c r="E121" s="54">
        <v>1547</v>
      </c>
      <c r="F121" s="5">
        <v>15.19</v>
      </c>
      <c r="G121" s="4">
        <v>383</v>
      </c>
      <c r="H121" s="5">
        <v>7.44</v>
      </c>
      <c r="I121" s="4">
        <v>120</v>
      </c>
      <c r="J121" s="5">
        <v>76.760000000000005</v>
      </c>
      <c r="K121" s="5">
        <v>37.1</v>
      </c>
      <c r="L121" s="5">
        <v>14.2</v>
      </c>
      <c r="M121" s="4">
        <v>200</v>
      </c>
      <c r="N121" s="5">
        <v>22.21</v>
      </c>
      <c r="O121" s="132">
        <v>4.4212962962962956E-3</v>
      </c>
    </row>
    <row r="122" spans="1:78" ht="15" x14ac:dyDescent="0.25">
      <c r="A122" s="136"/>
      <c r="B122" s="8" t="s">
        <v>117</v>
      </c>
      <c r="C122" s="8">
        <v>1998</v>
      </c>
      <c r="D122" s="45">
        <v>1160</v>
      </c>
      <c r="E122" s="54">
        <v>1060</v>
      </c>
      <c r="F122" s="5">
        <v>15.4</v>
      </c>
      <c r="G122" s="4">
        <v>370</v>
      </c>
      <c r="H122" s="5">
        <v>6.5</v>
      </c>
      <c r="I122" s="4">
        <v>125</v>
      </c>
      <c r="J122" s="5">
        <v>79</v>
      </c>
      <c r="K122" s="5" t="s">
        <v>85</v>
      </c>
      <c r="L122" s="5">
        <v>12.94</v>
      </c>
      <c r="M122" s="4" t="s">
        <v>85</v>
      </c>
      <c r="N122" s="5">
        <v>17.8</v>
      </c>
      <c r="O122" s="132" t="s">
        <v>85</v>
      </c>
    </row>
    <row r="123" spans="1:78" ht="15" x14ac:dyDescent="0.25">
      <c r="A123" s="136"/>
      <c r="B123" s="8" t="s">
        <v>102</v>
      </c>
      <c r="C123" s="8">
        <v>1996</v>
      </c>
      <c r="D123" s="45">
        <v>1097</v>
      </c>
      <c r="E123" s="54">
        <v>1025</v>
      </c>
      <c r="F123" s="5">
        <v>13.9</v>
      </c>
      <c r="G123" s="4">
        <v>460</v>
      </c>
      <c r="H123" s="5">
        <v>8.9700000000000006</v>
      </c>
      <c r="I123" s="4" t="s">
        <v>85</v>
      </c>
      <c r="J123" s="5" t="s">
        <v>85</v>
      </c>
      <c r="K123" s="5" t="s">
        <v>85</v>
      </c>
      <c r="L123" s="5" t="s">
        <v>85</v>
      </c>
      <c r="M123" s="4" t="s">
        <v>85</v>
      </c>
      <c r="N123" s="5" t="s">
        <v>85</v>
      </c>
      <c r="O123" s="132" t="s">
        <v>85</v>
      </c>
    </row>
    <row r="124" spans="1:78" ht="15" x14ac:dyDescent="0.25">
      <c r="A124" s="136">
        <v>37</v>
      </c>
      <c r="B124" s="8" t="s">
        <v>16</v>
      </c>
      <c r="C124" s="8">
        <v>2017</v>
      </c>
      <c r="D124" s="45">
        <v>3975</v>
      </c>
      <c r="E124" s="54">
        <v>3743</v>
      </c>
      <c r="F124" s="5">
        <v>12.7</v>
      </c>
      <c r="G124" s="4">
        <v>529</v>
      </c>
      <c r="H124" s="5">
        <v>8.65</v>
      </c>
      <c r="I124" s="4">
        <v>140</v>
      </c>
      <c r="J124" s="5">
        <v>60.06</v>
      </c>
      <c r="K124" s="5">
        <v>20.8</v>
      </c>
      <c r="L124" s="5">
        <v>22.39</v>
      </c>
      <c r="M124" s="4">
        <v>180</v>
      </c>
      <c r="N124" s="5">
        <v>40.659999999999997</v>
      </c>
      <c r="O124" s="132">
        <v>3.483796296296296E-3</v>
      </c>
    </row>
    <row r="125" spans="1:78" ht="15" x14ac:dyDescent="0.25">
      <c r="A125" s="136"/>
      <c r="B125" s="8" t="s">
        <v>47</v>
      </c>
      <c r="C125" s="8">
        <v>2010</v>
      </c>
      <c r="D125" s="45">
        <v>3523</v>
      </c>
      <c r="E125" s="54">
        <v>3307</v>
      </c>
      <c r="F125" s="5">
        <v>13.25</v>
      </c>
      <c r="G125" s="4">
        <v>448</v>
      </c>
      <c r="H125" s="5">
        <v>9.34</v>
      </c>
      <c r="I125" s="4">
        <v>160</v>
      </c>
      <c r="J125" s="5">
        <v>64.849999999999994</v>
      </c>
      <c r="K125" s="5">
        <v>21.09</v>
      </c>
      <c r="L125" s="5">
        <v>29.12</v>
      </c>
      <c r="M125" s="4">
        <v>207</v>
      </c>
      <c r="N125" s="5">
        <v>30.67</v>
      </c>
      <c r="O125" s="132">
        <v>4.0624999999999993E-3</v>
      </c>
    </row>
    <row r="126" spans="1:78" ht="15" x14ac:dyDescent="0.25">
      <c r="A126" s="136"/>
      <c r="B126" s="8" t="s">
        <v>213</v>
      </c>
      <c r="C126" s="8">
        <v>2019</v>
      </c>
      <c r="D126" s="45">
        <v>3202</v>
      </c>
      <c r="E126" s="54">
        <v>2989</v>
      </c>
      <c r="F126" s="5">
        <v>13.88</v>
      </c>
      <c r="G126" s="4">
        <v>480</v>
      </c>
      <c r="H126" s="5">
        <v>8.61</v>
      </c>
      <c r="I126" s="4">
        <v>145</v>
      </c>
      <c r="J126" s="5">
        <v>66.38</v>
      </c>
      <c r="K126" s="5">
        <v>22.5</v>
      </c>
      <c r="L126" s="5">
        <v>24.53</v>
      </c>
      <c r="M126" s="4">
        <v>260</v>
      </c>
      <c r="N126" s="5">
        <v>32.520000000000003</v>
      </c>
      <c r="O126" s="132">
        <v>4.2013888888888891E-3</v>
      </c>
    </row>
    <row r="127" spans="1:78" ht="15" x14ac:dyDescent="0.25">
      <c r="A127" s="136"/>
      <c r="B127" s="8" t="s">
        <v>220</v>
      </c>
      <c r="C127" s="8">
        <v>2021</v>
      </c>
      <c r="D127" s="45">
        <v>3197</v>
      </c>
      <c r="E127" s="54">
        <v>2986</v>
      </c>
      <c r="F127" s="5">
        <v>12.98</v>
      </c>
      <c r="G127" s="4">
        <v>449</v>
      </c>
      <c r="H127" s="5">
        <v>8.66</v>
      </c>
      <c r="I127" s="4">
        <v>160</v>
      </c>
      <c r="J127" s="5">
        <v>62.58</v>
      </c>
      <c r="K127" s="5">
        <v>24.47</v>
      </c>
      <c r="L127" s="5">
        <v>20.3</v>
      </c>
      <c r="M127" s="4">
        <v>200</v>
      </c>
      <c r="N127" s="5">
        <v>25.44</v>
      </c>
      <c r="O127" s="132">
        <v>3.9583333333333337E-3</v>
      </c>
    </row>
    <row r="128" spans="1:78" ht="15" x14ac:dyDescent="0.25">
      <c r="A128" s="136"/>
      <c r="B128" s="8" t="s">
        <v>27</v>
      </c>
      <c r="C128" s="8">
        <v>2017</v>
      </c>
      <c r="D128" s="45">
        <v>3029</v>
      </c>
      <c r="E128" s="54">
        <v>2820</v>
      </c>
      <c r="F128" s="5">
        <v>13.1</v>
      </c>
      <c r="G128" s="4">
        <v>465</v>
      </c>
      <c r="H128" s="5">
        <v>7.9</v>
      </c>
      <c r="I128" s="4">
        <v>135</v>
      </c>
      <c r="J128" s="5">
        <v>61.4</v>
      </c>
      <c r="K128" s="5">
        <v>25.3</v>
      </c>
      <c r="L128" s="5">
        <v>20.02</v>
      </c>
      <c r="M128" s="4">
        <v>180</v>
      </c>
      <c r="N128" s="5">
        <v>24.3</v>
      </c>
      <c r="O128" s="132">
        <v>3.7152777777777774E-3</v>
      </c>
    </row>
    <row r="129" spans="1:15" ht="15" x14ac:dyDescent="0.25">
      <c r="A129" s="136"/>
      <c r="B129" s="8" t="s">
        <v>109</v>
      </c>
      <c r="C129" s="8">
        <v>2003</v>
      </c>
      <c r="D129" s="45">
        <v>2815</v>
      </c>
      <c r="E129" s="54">
        <v>2630</v>
      </c>
      <c r="F129" s="5">
        <v>13.62</v>
      </c>
      <c r="G129" s="4">
        <v>472</v>
      </c>
      <c r="H129" s="5">
        <v>8.83</v>
      </c>
      <c r="I129" s="4">
        <v>135</v>
      </c>
      <c r="J129" s="5">
        <v>68.400000000000006</v>
      </c>
      <c r="K129" s="5" t="s">
        <v>85</v>
      </c>
      <c r="L129" s="5">
        <v>20.92</v>
      </c>
      <c r="M129" s="4">
        <v>140</v>
      </c>
      <c r="N129" s="5">
        <v>29.64</v>
      </c>
      <c r="O129" s="132">
        <v>3.645833333333333E-3</v>
      </c>
    </row>
    <row r="130" spans="1:15" ht="15" x14ac:dyDescent="0.25">
      <c r="A130" s="136"/>
      <c r="B130" s="8" t="s">
        <v>17</v>
      </c>
      <c r="C130" s="8">
        <v>2020</v>
      </c>
      <c r="D130" s="45">
        <v>2634</v>
      </c>
      <c r="E130" s="54">
        <v>2441</v>
      </c>
      <c r="F130" s="5">
        <v>14.8</v>
      </c>
      <c r="G130" s="4">
        <v>468</v>
      </c>
      <c r="H130" s="5">
        <v>7.35</v>
      </c>
      <c r="I130" s="4">
        <v>140</v>
      </c>
      <c r="J130" s="5">
        <v>69.02</v>
      </c>
      <c r="K130" s="5">
        <v>22.54</v>
      </c>
      <c r="L130" s="5">
        <v>18.84</v>
      </c>
      <c r="M130" s="4">
        <v>240</v>
      </c>
      <c r="N130" s="5">
        <v>28.25</v>
      </c>
      <c r="O130" s="132">
        <v>4.2708333333333339E-3</v>
      </c>
    </row>
    <row r="131" spans="1:15" ht="15" x14ac:dyDescent="0.25">
      <c r="A131" s="136"/>
      <c r="B131" s="8" t="s">
        <v>127</v>
      </c>
      <c r="C131" s="8">
        <v>1998</v>
      </c>
      <c r="D131" s="45">
        <v>2557</v>
      </c>
      <c r="E131" s="54">
        <v>2385</v>
      </c>
      <c r="F131" s="5">
        <v>13.9</v>
      </c>
      <c r="G131" s="4">
        <v>445</v>
      </c>
      <c r="H131" s="5">
        <v>8.6999999999999993</v>
      </c>
      <c r="I131" s="4">
        <v>120</v>
      </c>
      <c r="J131" s="5">
        <v>70</v>
      </c>
      <c r="K131" s="5" t="s">
        <v>85</v>
      </c>
      <c r="L131" s="5">
        <v>22</v>
      </c>
      <c r="M131" s="4">
        <v>190</v>
      </c>
      <c r="N131" s="5">
        <v>28.87</v>
      </c>
      <c r="O131" s="132">
        <v>3.9004629629629632E-3</v>
      </c>
    </row>
    <row r="132" spans="1:15" ht="15" x14ac:dyDescent="0.25">
      <c r="A132" s="136"/>
      <c r="B132" s="8" t="s">
        <v>210</v>
      </c>
      <c r="C132" s="8">
        <v>2020</v>
      </c>
      <c r="D132" s="45">
        <v>2249</v>
      </c>
      <c r="E132" s="54">
        <v>2076</v>
      </c>
      <c r="F132" s="5">
        <v>13.9</v>
      </c>
      <c r="G132" s="4">
        <v>435</v>
      </c>
      <c r="H132" s="5">
        <v>7.18</v>
      </c>
      <c r="I132" s="4">
        <v>145</v>
      </c>
      <c r="J132" s="5">
        <v>72.58</v>
      </c>
      <c r="K132" s="5">
        <v>26.12</v>
      </c>
      <c r="L132" s="5">
        <v>15.94</v>
      </c>
      <c r="M132" s="4">
        <v>180</v>
      </c>
      <c r="N132" s="5">
        <v>16.75</v>
      </c>
      <c r="O132" s="132">
        <v>4.0162037037037033E-3</v>
      </c>
    </row>
    <row r="133" spans="1:15" ht="15" x14ac:dyDescent="0.25">
      <c r="A133" s="136"/>
      <c r="B133" s="8" t="s">
        <v>203</v>
      </c>
      <c r="C133" s="8">
        <v>2019</v>
      </c>
      <c r="D133" s="45">
        <v>2184</v>
      </c>
      <c r="E133" s="54">
        <v>2037</v>
      </c>
      <c r="F133" s="5">
        <v>14.12</v>
      </c>
      <c r="G133" s="4">
        <v>421</v>
      </c>
      <c r="H133" s="5">
        <v>9.2100000000000009</v>
      </c>
      <c r="I133" s="4">
        <v>135</v>
      </c>
      <c r="J133" s="5">
        <v>74.900000000000006</v>
      </c>
      <c r="K133" s="5" t="s">
        <v>85</v>
      </c>
      <c r="L133" s="5">
        <v>27.04</v>
      </c>
      <c r="M133" s="4" t="s">
        <v>85</v>
      </c>
      <c r="N133" s="5">
        <v>33.96</v>
      </c>
      <c r="O133" s="132" t="s">
        <v>85</v>
      </c>
    </row>
    <row r="134" spans="1:15" ht="15" x14ac:dyDescent="0.25">
      <c r="A134" s="136"/>
      <c r="B134" s="8" t="s">
        <v>54</v>
      </c>
      <c r="C134" s="8">
        <v>2011</v>
      </c>
      <c r="D134" s="45">
        <v>1971</v>
      </c>
      <c r="E134" s="54">
        <v>1801</v>
      </c>
      <c r="F134" s="5">
        <v>13.78</v>
      </c>
      <c r="G134" s="4">
        <v>498</v>
      </c>
      <c r="H134" s="5">
        <v>7.93</v>
      </c>
      <c r="I134" s="4">
        <v>165</v>
      </c>
      <c r="J134" s="5">
        <v>65.260000000000005</v>
      </c>
      <c r="K134" s="5" t="s">
        <v>85</v>
      </c>
      <c r="L134" s="5" t="s">
        <v>85</v>
      </c>
      <c r="M134" s="4" t="s">
        <v>85</v>
      </c>
      <c r="N134" s="5" t="s">
        <v>85</v>
      </c>
      <c r="O134" s="132" t="s">
        <v>85</v>
      </c>
    </row>
    <row r="135" spans="1:15" ht="15" x14ac:dyDescent="0.25">
      <c r="A135" s="136"/>
      <c r="B135" s="8" t="s">
        <v>206</v>
      </c>
      <c r="C135" s="8">
        <v>2020</v>
      </c>
      <c r="D135" s="45">
        <v>1852</v>
      </c>
      <c r="E135" s="54">
        <v>1703</v>
      </c>
      <c r="F135" s="5">
        <v>14.78</v>
      </c>
      <c r="G135" s="4">
        <v>366</v>
      </c>
      <c r="H135" s="5">
        <v>7.57</v>
      </c>
      <c r="I135" s="4">
        <v>120</v>
      </c>
      <c r="J135" s="5">
        <v>71.53</v>
      </c>
      <c r="K135" s="5" t="s">
        <v>85</v>
      </c>
      <c r="L135" s="5">
        <v>15.25</v>
      </c>
      <c r="M135" s="4">
        <v>180</v>
      </c>
      <c r="N135" s="5">
        <v>21.78</v>
      </c>
      <c r="O135" s="132">
        <v>4.1782407407407402E-3</v>
      </c>
    </row>
    <row r="136" spans="1:15" ht="15" x14ac:dyDescent="0.25">
      <c r="A136" s="136"/>
      <c r="B136" s="8" t="s">
        <v>217</v>
      </c>
      <c r="C136" s="8">
        <v>2020</v>
      </c>
      <c r="D136" s="45">
        <v>853</v>
      </c>
      <c r="E136" s="54">
        <v>794</v>
      </c>
      <c r="F136" s="5">
        <v>13.03</v>
      </c>
      <c r="G136" s="4">
        <v>494</v>
      </c>
      <c r="H136" s="5" t="s">
        <v>85</v>
      </c>
      <c r="I136" s="4" t="s">
        <v>85</v>
      </c>
      <c r="J136" s="5" t="s">
        <v>85</v>
      </c>
      <c r="K136" s="5" t="s">
        <v>85</v>
      </c>
      <c r="L136" s="5" t="s">
        <v>85</v>
      </c>
      <c r="M136" s="4" t="s">
        <v>85</v>
      </c>
      <c r="N136" s="5" t="s">
        <v>85</v>
      </c>
      <c r="O136" s="132" t="s">
        <v>85</v>
      </c>
    </row>
    <row r="137" spans="1:15" ht="15" x14ac:dyDescent="0.25">
      <c r="A137" s="136"/>
      <c r="B137" s="8" t="s">
        <v>61</v>
      </c>
      <c r="C137" s="8">
        <v>2012</v>
      </c>
      <c r="D137" s="45">
        <v>828</v>
      </c>
      <c r="E137" s="54">
        <v>757</v>
      </c>
      <c r="F137" s="5">
        <v>14.85</v>
      </c>
      <c r="G137" s="4">
        <v>378</v>
      </c>
      <c r="H137" s="5">
        <v>5.56</v>
      </c>
      <c r="I137" s="4">
        <v>120</v>
      </c>
      <c r="J137" s="5" t="s">
        <v>85</v>
      </c>
      <c r="K137" s="5" t="s">
        <v>85</v>
      </c>
      <c r="L137" s="5" t="s">
        <v>85</v>
      </c>
      <c r="M137" s="4" t="s">
        <v>85</v>
      </c>
      <c r="N137" s="5" t="s">
        <v>85</v>
      </c>
      <c r="O137" s="132" t="s">
        <v>85</v>
      </c>
    </row>
    <row r="138" spans="1:15" ht="15" x14ac:dyDescent="0.25">
      <c r="A138" s="136"/>
      <c r="B138" s="8" t="s">
        <v>108</v>
      </c>
      <c r="C138" s="8">
        <v>1997</v>
      </c>
      <c r="D138" s="45">
        <v>464</v>
      </c>
      <c r="E138" s="54">
        <v>438</v>
      </c>
      <c r="F138" s="5">
        <v>12.94</v>
      </c>
      <c r="G138" s="4" t="s">
        <v>85</v>
      </c>
      <c r="H138" s="5" t="s">
        <v>85</v>
      </c>
      <c r="I138" s="4" t="s">
        <v>85</v>
      </c>
      <c r="J138" s="5" t="s">
        <v>85</v>
      </c>
      <c r="K138" s="5" t="s">
        <v>85</v>
      </c>
      <c r="L138" s="5" t="s">
        <v>85</v>
      </c>
      <c r="M138" s="4" t="s">
        <v>85</v>
      </c>
      <c r="N138" s="5" t="s">
        <v>85</v>
      </c>
      <c r="O138" s="132" t="s">
        <v>85</v>
      </c>
    </row>
    <row r="139" spans="1:15" ht="15" x14ac:dyDescent="0.25">
      <c r="A139" s="136">
        <v>36</v>
      </c>
      <c r="B139" s="8" t="s">
        <v>55</v>
      </c>
      <c r="C139" s="8">
        <v>2010</v>
      </c>
      <c r="D139" s="45">
        <v>3203</v>
      </c>
      <c r="E139" s="54">
        <v>2989</v>
      </c>
      <c r="F139" s="5">
        <v>13.56</v>
      </c>
      <c r="G139" s="4">
        <v>493</v>
      </c>
      <c r="H139" s="5">
        <v>8.44</v>
      </c>
      <c r="I139" s="4">
        <v>165</v>
      </c>
      <c r="J139" s="5">
        <v>68.02</v>
      </c>
      <c r="K139" s="5">
        <v>23.16</v>
      </c>
      <c r="L139" s="5">
        <v>21.27</v>
      </c>
      <c r="M139" s="4">
        <v>215</v>
      </c>
      <c r="N139" s="5">
        <v>31.21</v>
      </c>
      <c r="O139" s="132">
        <v>4.0856481481481481E-3</v>
      </c>
    </row>
    <row r="140" spans="1:15" ht="15" x14ac:dyDescent="0.25">
      <c r="A140" s="136"/>
      <c r="B140" s="8" t="s">
        <v>17</v>
      </c>
      <c r="C140" s="8">
        <v>2019</v>
      </c>
      <c r="D140" s="45">
        <v>2968</v>
      </c>
      <c r="E140" s="54">
        <v>2762</v>
      </c>
      <c r="F140" s="5">
        <v>14.06</v>
      </c>
      <c r="G140" s="4">
        <v>441</v>
      </c>
      <c r="H140" s="5">
        <v>7.4</v>
      </c>
      <c r="I140" s="4">
        <v>145</v>
      </c>
      <c r="J140" s="5">
        <v>65.42</v>
      </c>
      <c r="K140" s="5">
        <v>21.75</v>
      </c>
      <c r="L140" s="5">
        <v>20.96</v>
      </c>
      <c r="M140" s="4">
        <v>230</v>
      </c>
      <c r="N140" s="5">
        <v>30.54</v>
      </c>
      <c r="O140" s="132">
        <v>4.108796296296297E-3</v>
      </c>
    </row>
    <row r="141" spans="1:15" ht="15" x14ac:dyDescent="0.25">
      <c r="A141" s="136"/>
      <c r="B141" s="8" t="s">
        <v>109</v>
      </c>
      <c r="C141" s="8">
        <v>2002</v>
      </c>
      <c r="D141" s="45">
        <v>2936</v>
      </c>
      <c r="E141" s="54">
        <v>2748</v>
      </c>
      <c r="F141" s="5">
        <v>13.53</v>
      </c>
      <c r="G141" s="4">
        <v>444</v>
      </c>
      <c r="H141" s="5">
        <v>8.82</v>
      </c>
      <c r="I141" s="4">
        <v>135</v>
      </c>
      <c r="J141" s="5">
        <v>66</v>
      </c>
      <c r="K141" s="5" t="s">
        <v>85</v>
      </c>
      <c r="L141" s="5">
        <v>22.85</v>
      </c>
      <c r="M141" s="4">
        <v>150</v>
      </c>
      <c r="N141" s="5">
        <v>30.1</v>
      </c>
      <c r="O141" s="132">
        <v>3.5648148148148154E-3</v>
      </c>
    </row>
    <row r="142" spans="1:15" ht="15" x14ac:dyDescent="0.25">
      <c r="A142" s="136"/>
      <c r="B142" s="8" t="s">
        <v>220</v>
      </c>
      <c r="C142" s="8">
        <v>2020</v>
      </c>
      <c r="D142" s="45">
        <v>2931</v>
      </c>
      <c r="E142" s="54">
        <v>2727</v>
      </c>
      <c r="F142" s="5">
        <v>12.64</v>
      </c>
      <c r="G142" s="4">
        <v>526</v>
      </c>
      <c r="H142" s="5">
        <v>8.09</v>
      </c>
      <c r="I142" s="4">
        <v>160</v>
      </c>
      <c r="J142" s="5">
        <v>64.319999999999993</v>
      </c>
      <c r="K142" s="5">
        <v>23.32</v>
      </c>
      <c r="L142" s="5">
        <v>17.5</v>
      </c>
      <c r="M142" s="4">
        <v>160</v>
      </c>
      <c r="N142" s="5">
        <v>28.4</v>
      </c>
      <c r="O142" s="132" t="s">
        <v>85</v>
      </c>
    </row>
    <row r="143" spans="1:15" ht="15" x14ac:dyDescent="0.25">
      <c r="A143" s="136"/>
      <c r="B143" s="8" t="s">
        <v>203</v>
      </c>
      <c r="C143" s="8">
        <v>2018</v>
      </c>
      <c r="D143" s="45">
        <v>2462</v>
      </c>
      <c r="E143" s="54">
        <v>2292</v>
      </c>
      <c r="F143" s="5">
        <v>14.03</v>
      </c>
      <c r="G143" s="4">
        <v>465</v>
      </c>
      <c r="H143" s="5">
        <v>8.9600000000000009</v>
      </c>
      <c r="I143" s="4">
        <v>140</v>
      </c>
      <c r="J143" s="5">
        <v>74.5</v>
      </c>
      <c r="K143" s="5" t="s">
        <v>85</v>
      </c>
      <c r="L143" s="5">
        <v>26.26</v>
      </c>
      <c r="M143" s="4">
        <v>150</v>
      </c>
      <c r="N143" s="5">
        <v>35.6</v>
      </c>
      <c r="O143" s="132">
        <v>4.8263888888888887E-3</v>
      </c>
    </row>
    <row r="144" spans="1:15" ht="15" x14ac:dyDescent="0.25">
      <c r="A144" s="136"/>
      <c r="B144" s="8" t="s">
        <v>127</v>
      </c>
      <c r="C144" s="8">
        <v>1997</v>
      </c>
      <c r="D144" s="45">
        <v>2410</v>
      </c>
      <c r="E144" s="54">
        <v>2236</v>
      </c>
      <c r="F144" s="5">
        <v>13.9</v>
      </c>
      <c r="G144" s="4">
        <v>462</v>
      </c>
      <c r="H144" s="5">
        <v>8.18</v>
      </c>
      <c r="I144" s="4">
        <v>125</v>
      </c>
      <c r="J144" s="5">
        <v>69.400000000000006</v>
      </c>
      <c r="K144" s="5" t="s">
        <v>85</v>
      </c>
      <c r="L144" s="5">
        <v>24.5</v>
      </c>
      <c r="M144" s="4">
        <v>160</v>
      </c>
      <c r="N144" s="5">
        <v>24.43</v>
      </c>
      <c r="O144" s="132">
        <v>4.2361111111111106E-3</v>
      </c>
    </row>
    <row r="145" spans="1:15" ht="15" x14ac:dyDescent="0.25">
      <c r="A145" s="136"/>
      <c r="B145" s="8" t="s">
        <v>29</v>
      </c>
      <c r="C145" s="8">
        <v>2019</v>
      </c>
      <c r="D145" s="45">
        <v>2101</v>
      </c>
      <c r="E145" s="54">
        <v>1941</v>
      </c>
      <c r="F145" s="5">
        <v>14.2</v>
      </c>
      <c r="G145" s="4">
        <v>394</v>
      </c>
      <c r="H145" s="5">
        <v>7.77</v>
      </c>
      <c r="I145" s="4">
        <v>140</v>
      </c>
      <c r="J145" s="5">
        <v>70.5</v>
      </c>
      <c r="K145" s="5" t="s">
        <v>85</v>
      </c>
      <c r="L145" s="5">
        <v>18.62</v>
      </c>
      <c r="M145" s="4" t="s">
        <v>85</v>
      </c>
      <c r="N145" s="5">
        <v>21.31</v>
      </c>
      <c r="O145" s="132">
        <v>4.1435185185185186E-3</v>
      </c>
    </row>
    <row r="146" spans="1:15" ht="15" x14ac:dyDescent="0.25">
      <c r="A146" s="136"/>
      <c r="B146" s="8" t="s">
        <v>210</v>
      </c>
      <c r="C146" s="8">
        <v>2019</v>
      </c>
      <c r="D146" s="45">
        <v>2066</v>
      </c>
      <c r="E146" s="54">
        <v>1891</v>
      </c>
      <c r="F146" s="5">
        <v>14.34</v>
      </c>
      <c r="G146" s="4">
        <v>419</v>
      </c>
      <c r="H146" s="5">
        <v>7.02</v>
      </c>
      <c r="I146" s="4">
        <v>140</v>
      </c>
      <c r="J146" s="5">
        <v>70.959999999999994</v>
      </c>
      <c r="K146" s="5">
        <v>24.85</v>
      </c>
      <c r="L146" s="5">
        <v>16.12</v>
      </c>
      <c r="M146" s="4">
        <v>170</v>
      </c>
      <c r="N146" s="5">
        <v>18.510000000000002</v>
      </c>
      <c r="O146" s="132">
        <v>4.386574074074074E-3</v>
      </c>
    </row>
    <row r="147" spans="1:15" ht="15" x14ac:dyDescent="0.25">
      <c r="A147" s="136"/>
      <c r="B147" s="8" t="s">
        <v>243</v>
      </c>
      <c r="C147" s="8">
        <v>2023</v>
      </c>
      <c r="D147" s="45">
        <v>2050</v>
      </c>
      <c r="E147" s="54">
        <v>1898</v>
      </c>
      <c r="F147" s="5">
        <v>14.41</v>
      </c>
      <c r="G147" s="4">
        <v>441</v>
      </c>
      <c r="H147" s="5">
        <v>8.56</v>
      </c>
      <c r="I147" s="4">
        <v>145</v>
      </c>
      <c r="J147" s="5">
        <v>75.069999999999993</v>
      </c>
      <c r="K147" s="5" t="s">
        <v>85</v>
      </c>
      <c r="L147" s="5">
        <v>20.6</v>
      </c>
      <c r="M147" s="4">
        <v>0</v>
      </c>
      <c r="N147" s="5">
        <v>27.36</v>
      </c>
      <c r="O147" s="132">
        <v>4.9768518518518521E-3</v>
      </c>
    </row>
    <row r="148" spans="1:15" ht="15" x14ac:dyDescent="0.25">
      <c r="A148" s="136"/>
      <c r="B148" s="8" t="s">
        <v>206</v>
      </c>
      <c r="C148" s="8">
        <v>2019</v>
      </c>
      <c r="D148" s="45">
        <v>1979</v>
      </c>
      <c r="E148" s="54">
        <v>1822</v>
      </c>
      <c r="F148" s="5">
        <v>15.14</v>
      </c>
      <c r="G148" s="4">
        <v>387</v>
      </c>
      <c r="H148" s="5">
        <v>6.96</v>
      </c>
      <c r="I148" s="4">
        <v>130</v>
      </c>
      <c r="J148" s="5">
        <v>69.2</v>
      </c>
      <c r="K148" s="5" t="s">
        <v>85</v>
      </c>
      <c r="L148" s="5">
        <v>15.01</v>
      </c>
      <c r="M148" s="4">
        <v>180</v>
      </c>
      <c r="N148" s="5">
        <v>23.68</v>
      </c>
      <c r="O148" s="132">
        <v>4.0972222222222226E-3</v>
      </c>
    </row>
    <row r="149" spans="1:15" ht="15" x14ac:dyDescent="0.25">
      <c r="A149" s="136"/>
      <c r="B149" s="8" t="s">
        <v>161</v>
      </c>
      <c r="C149" s="8">
        <v>2013</v>
      </c>
      <c r="D149" s="45">
        <v>1668</v>
      </c>
      <c r="E149" s="54">
        <v>1528</v>
      </c>
      <c r="F149" s="5">
        <v>14.94</v>
      </c>
      <c r="G149" s="4">
        <v>349</v>
      </c>
      <c r="H149" s="5">
        <v>6.75</v>
      </c>
      <c r="I149" s="4">
        <v>130</v>
      </c>
      <c r="J149" s="5">
        <v>71.47</v>
      </c>
      <c r="K149" s="5">
        <v>32.159999999999997</v>
      </c>
      <c r="L149" s="5">
        <v>15.77</v>
      </c>
      <c r="M149" s="4" t="s">
        <v>85</v>
      </c>
      <c r="N149" s="5">
        <v>20.67</v>
      </c>
      <c r="O149" s="132">
        <v>4.2939814814814811E-3</v>
      </c>
    </row>
    <row r="150" spans="1:15" ht="15" x14ac:dyDescent="0.25">
      <c r="A150" s="136"/>
      <c r="B150" s="8" t="s">
        <v>166</v>
      </c>
      <c r="C150" s="8">
        <v>2013</v>
      </c>
      <c r="D150" s="45">
        <v>1454</v>
      </c>
      <c r="E150" s="54">
        <v>1337</v>
      </c>
      <c r="F150" s="5">
        <v>15.24</v>
      </c>
      <c r="G150" s="4">
        <v>366</v>
      </c>
      <c r="H150" s="5">
        <v>8.01</v>
      </c>
      <c r="I150" s="4">
        <v>125</v>
      </c>
      <c r="J150" s="5">
        <v>76.2</v>
      </c>
      <c r="K150" s="5" t="s">
        <v>85</v>
      </c>
      <c r="L150" s="5">
        <v>17.64</v>
      </c>
      <c r="M150" s="4" t="s">
        <v>85</v>
      </c>
      <c r="N150" s="5">
        <v>22.93</v>
      </c>
      <c r="O150" s="132" t="s">
        <v>85</v>
      </c>
    </row>
    <row r="151" spans="1:15" ht="15" x14ac:dyDescent="0.25">
      <c r="A151" s="136">
        <v>35</v>
      </c>
      <c r="B151" s="8" t="s">
        <v>47</v>
      </c>
      <c r="C151" s="8">
        <v>2008</v>
      </c>
      <c r="D151" s="45">
        <v>3002</v>
      </c>
      <c r="E151" s="54">
        <v>2801</v>
      </c>
      <c r="F151" s="5">
        <v>13.53</v>
      </c>
      <c r="G151" s="4">
        <v>431</v>
      </c>
      <c r="H151" s="5">
        <v>8.68</v>
      </c>
      <c r="I151" s="4">
        <v>155</v>
      </c>
      <c r="J151" s="5">
        <v>69.53</v>
      </c>
      <c r="K151" s="5">
        <v>22.46</v>
      </c>
      <c r="L151" s="5">
        <v>23.61</v>
      </c>
      <c r="M151" s="4">
        <v>160</v>
      </c>
      <c r="N151" s="5">
        <v>33.56</v>
      </c>
      <c r="O151" s="132">
        <v>4.0856481481481481E-3</v>
      </c>
    </row>
    <row r="152" spans="1:15" ht="15" x14ac:dyDescent="0.25">
      <c r="A152" s="136"/>
      <c r="B152" s="8" t="s">
        <v>223</v>
      </c>
      <c r="C152" s="8">
        <v>2021</v>
      </c>
      <c r="D152" s="45">
        <v>2928</v>
      </c>
      <c r="E152" s="54">
        <v>2732</v>
      </c>
      <c r="F152" s="5">
        <v>13.8</v>
      </c>
      <c r="G152" s="4">
        <v>468</v>
      </c>
      <c r="H152" s="5">
        <v>8.2200000000000006</v>
      </c>
      <c r="I152" s="4">
        <v>130</v>
      </c>
      <c r="J152" s="5">
        <v>66.64</v>
      </c>
      <c r="K152" s="5">
        <v>21.88</v>
      </c>
      <c r="L152" s="5">
        <v>24.04</v>
      </c>
      <c r="M152" s="4">
        <v>200</v>
      </c>
      <c r="N152" s="5">
        <v>31.63</v>
      </c>
      <c r="O152" s="132">
        <v>4.2129629629629626E-3</v>
      </c>
    </row>
    <row r="153" spans="1:15" ht="15" x14ac:dyDescent="0.25">
      <c r="A153" s="136"/>
      <c r="B153" s="8" t="s">
        <v>109</v>
      </c>
      <c r="C153" s="8">
        <v>2001</v>
      </c>
      <c r="D153" s="45">
        <v>2896</v>
      </c>
      <c r="E153" s="54">
        <v>2708</v>
      </c>
      <c r="F153" s="5">
        <v>13.9</v>
      </c>
      <c r="G153" s="4">
        <v>459</v>
      </c>
      <c r="H153" s="5">
        <v>8.76</v>
      </c>
      <c r="I153" s="4">
        <v>140</v>
      </c>
      <c r="J153" s="5">
        <v>67.400000000000006</v>
      </c>
      <c r="K153" s="5" t="s">
        <v>85</v>
      </c>
      <c r="L153" s="5">
        <v>21.97</v>
      </c>
      <c r="M153" s="4" t="s">
        <v>85</v>
      </c>
      <c r="N153" s="5">
        <v>34.25</v>
      </c>
      <c r="O153" s="132">
        <v>3.5532407407407405E-3</v>
      </c>
    </row>
    <row r="154" spans="1:15" ht="15" x14ac:dyDescent="0.25">
      <c r="A154" s="136"/>
      <c r="B154" s="8" t="s">
        <v>55</v>
      </c>
      <c r="C154" s="8">
        <v>2009</v>
      </c>
      <c r="D154" s="45">
        <v>2668</v>
      </c>
      <c r="E154" s="54">
        <v>2478</v>
      </c>
      <c r="F154" s="5">
        <v>13.91</v>
      </c>
      <c r="G154" s="4">
        <v>454</v>
      </c>
      <c r="H154" s="5">
        <v>7.75</v>
      </c>
      <c r="I154" s="4">
        <v>155</v>
      </c>
      <c r="J154" s="5">
        <v>69.599999999999994</v>
      </c>
      <c r="K154" s="5">
        <v>26.53</v>
      </c>
      <c r="L154" s="5">
        <v>23.44</v>
      </c>
      <c r="M154" s="4">
        <v>220</v>
      </c>
      <c r="N154" s="5">
        <v>28.36</v>
      </c>
      <c r="O154" s="132">
        <v>4.4907407407407405E-3</v>
      </c>
    </row>
    <row r="155" spans="1:15" ht="15" x14ac:dyDescent="0.25">
      <c r="A155" s="136"/>
      <c r="B155" s="8" t="s">
        <v>17</v>
      </c>
      <c r="C155" s="8">
        <v>2018</v>
      </c>
      <c r="D155" s="45">
        <v>2666</v>
      </c>
      <c r="E155" s="54">
        <v>2476</v>
      </c>
      <c r="F155" s="5">
        <v>14.63</v>
      </c>
      <c r="G155" s="4">
        <v>456</v>
      </c>
      <c r="H155" s="5">
        <v>7.46</v>
      </c>
      <c r="I155" s="4">
        <v>140</v>
      </c>
      <c r="J155" s="5">
        <v>71.239999999999995</v>
      </c>
      <c r="K155" s="5">
        <v>22.44</v>
      </c>
      <c r="L155" s="5">
        <v>20.2</v>
      </c>
      <c r="M155" s="4">
        <v>230</v>
      </c>
      <c r="N155" s="5">
        <v>30.53</v>
      </c>
      <c r="O155" s="132">
        <v>4.1666666666666666E-3</v>
      </c>
    </row>
    <row r="156" spans="1:15" ht="15" x14ac:dyDescent="0.25">
      <c r="A156" s="136"/>
      <c r="B156" s="8" t="s">
        <v>46</v>
      </c>
      <c r="C156" s="8">
        <v>2009</v>
      </c>
      <c r="D156" s="45">
        <v>2490</v>
      </c>
      <c r="E156" s="54">
        <v>2301</v>
      </c>
      <c r="F156" s="5">
        <v>14.5</v>
      </c>
      <c r="G156" s="4">
        <v>424</v>
      </c>
      <c r="H156" s="5">
        <v>7.24</v>
      </c>
      <c r="I156" s="4">
        <v>145</v>
      </c>
      <c r="J156" s="5">
        <v>67.8</v>
      </c>
      <c r="K156" s="5">
        <v>24.7</v>
      </c>
      <c r="L156" s="5">
        <v>19.29</v>
      </c>
      <c r="M156" s="4">
        <v>220</v>
      </c>
      <c r="N156" s="5">
        <v>15.88</v>
      </c>
      <c r="O156" s="132">
        <v>3.8773148148148143E-3</v>
      </c>
    </row>
    <row r="157" spans="1:15" ht="15" x14ac:dyDescent="0.25">
      <c r="A157" s="136"/>
      <c r="B157" s="8" t="s">
        <v>203</v>
      </c>
      <c r="C157" s="8">
        <v>2017</v>
      </c>
      <c r="D157" s="45">
        <v>2307</v>
      </c>
      <c r="E157" s="54">
        <v>2150</v>
      </c>
      <c r="F157" s="5">
        <v>13.5</v>
      </c>
      <c r="G157" s="4">
        <v>435</v>
      </c>
      <c r="H157" s="5">
        <v>8.99</v>
      </c>
      <c r="I157" s="4">
        <v>130</v>
      </c>
      <c r="J157" s="5">
        <v>72.8</v>
      </c>
      <c r="K157" s="5" t="s">
        <v>85</v>
      </c>
      <c r="L157" s="5">
        <v>23.6</v>
      </c>
      <c r="M157" s="4" t="s">
        <v>85</v>
      </c>
      <c r="N157" s="5">
        <v>37.020000000000003</v>
      </c>
      <c r="O157" s="132">
        <v>5.0578703703703706E-3</v>
      </c>
    </row>
    <row r="158" spans="1:15" ht="15" x14ac:dyDescent="0.25">
      <c r="A158" s="136"/>
      <c r="B158" s="8" t="s">
        <v>29</v>
      </c>
      <c r="C158" s="8">
        <v>2018</v>
      </c>
      <c r="D158" s="45">
        <v>2206</v>
      </c>
      <c r="E158" s="54">
        <v>2036</v>
      </c>
      <c r="F158" s="5">
        <v>13.81</v>
      </c>
      <c r="G158" s="4">
        <v>429</v>
      </c>
      <c r="H158" s="5">
        <v>7.41</v>
      </c>
      <c r="I158" s="4">
        <v>140</v>
      </c>
      <c r="J158" s="5">
        <v>69.11</v>
      </c>
      <c r="K158" s="5" t="s">
        <v>85</v>
      </c>
      <c r="L158" s="5">
        <v>18.399999999999999</v>
      </c>
      <c r="M158" s="4">
        <v>0</v>
      </c>
      <c r="N158" s="5">
        <v>22.9</v>
      </c>
      <c r="O158" s="132">
        <v>4.2592592592592595E-3</v>
      </c>
    </row>
    <row r="159" spans="1:15" ht="15" x14ac:dyDescent="0.25">
      <c r="A159" s="136"/>
      <c r="B159" s="8" t="s">
        <v>210</v>
      </c>
      <c r="C159" s="8">
        <v>2018</v>
      </c>
      <c r="D159" s="45">
        <v>2190</v>
      </c>
      <c r="E159" s="54">
        <v>2016</v>
      </c>
      <c r="F159" s="5">
        <v>14.58</v>
      </c>
      <c r="G159" s="4">
        <v>454</v>
      </c>
      <c r="H159" s="5">
        <v>7.16</v>
      </c>
      <c r="I159" s="4">
        <v>135</v>
      </c>
      <c r="J159" s="5">
        <v>68.44</v>
      </c>
      <c r="K159" s="5">
        <v>31.51</v>
      </c>
      <c r="L159" s="5">
        <v>15.8</v>
      </c>
      <c r="M159" s="4">
        <v>180</v>
      </c>
      <c r="N159" s="5">
        <v>17.239999999999998</v>
      </c>
      <c r="O159" s="132">
        <v>4.0046296296296297E-3</v>
      </c>
    </row>
    <row r="160" spans="1:15" ht="15" x14ac:dyDescent="0.25">
      <c r="A160" s="136"/>
      <c r="B160" s="8" t="s">
        <v>158</v>
      </c>
      <c r="C160" s="8">
        <v>2013</v>
      </c>
      <c r="D160" s="45">
        <v>1475</v>
      </c>
      <c r="E160" s="54">
        <v>1377</v>
      </c>
      <c r="F160" s="5">
        <v>14.72</v>
      </c>
      <c r="G160" s="4">
        <v>424</v>
      </c>
      <c r="H160" s="5">
        <v>8.32</v>
      </c>
      <c r="I160" s="4">
        <v>140</v>
      </c>
      <c r="J160" s="5">
        <v>85.62</v>
      </c>
      <c r="K160" s="5" t="s">
        <v>85</v>
      </c>
      <c r="L160" s="5">
        <v>13.28</v>
      </c>
      <c r="M160" s="4">
        <v>120</v>
      </c>
      <c r="N160" s="5">
        <v>13.47</v>
      </c>
      <c r="O160" s="132" t="s">
        <v>85</v>
      </c>
    </row>
    <row r="161" spans="1:15" ht="15" x14ac:dyDescent="0.25">
      <c r="A161" s="136">
        <v>34</v>
      </c>
      <c r="B161" s="8" t="s">
        <v>197</v>
      </c>
      <c r="C161" s="8">
        <v>2018</v>
      </c>
      <c r="D161" s="45">
        <v>3059</v>
      </c>
      <c r="E161" s="54">
        <v>3059</v>
      </c>
      <c r="F161" s="5">
        <v>12.97</v>
      </c>
      <c r="G161" s="4">
        <v>499</v>
      </c>
      <c r="H161" s="5">
        <v>9.49</v>
      </c>
      <c r="I161" s="4">
        <v>165</v>
      </c>
      <c r="J161" s="5">
        <v>65.010000000000005</v>
      </c>
      <c r="K161" s="5">
        <v>24.73</v>
      </c>
      <c r="L161" s="5">
        <v>23.45</v>
      </c>
      <c r="M161" s="4">
        <v>170</v>
      </c>
      <c r="N161" s="5">
        <v>30.3</v>
      </c>
      <c r="O161" s="132">
        <v>4.2245370370370371E-3</v>
      </c>
    </row>
    <row r="162" spans="1:15" ht="15" x14ac:dyDescent="0.25">
      <c r="A162" s="136"/>
      <c r="B162" s="8" t="s">
        <v>17</v>
      </c>
      <c r="C162" s="8">
        <v>2017</v>
      </c>
      <c r="D162" s="45">
        <v>2941</v>
      </c>
      <c r="E162" s="54">
        <v>2941</v>
      </c>
      <c r="F162" s="5">
        <v>13.1</v>
      </c>
      <c r="G162" s="4">
        <v>431</v>
      </c>
      <c r="H162" s="5">
        <v>7.36</v>
      </c>
      <c r="I162" s="4">
        <v>135</v>
      </c>
      <c r="J162" s="5">
        <v>61.4</v>
      </c>
      <c r="K162" s="5">
        <v>22.8</v>
      </c>
      <c r="L162" s="5">
        <v>22.76</v>
      </c>
      <c r="M162" s="4">
        <v>220</v>
      </c>
      <c r="N162" s="5">
        <v>30.38</v>
      </c>
      <c r="O162" s="132">
        <v>3.9583333333333337E-3</v>
      </c>
    </row>
    <row r="163" spans="1:15" ht="15" x14ac:dyDescent="0.25">
      <c r="A163" s="136"/>
      <c r="B163" s="8" t="s">
        <v>41</v>
      </c>
      <c r="C163" s="8">
        <v>2011</v>
      </c>
      <c r="D163" s="45">
        <v>2834</v>
      </c>
      <c r="E163" s="54">
        <v>2834</v>
      </c>
      <c r="F163" s="5">
        <v>13.41</v>
      </c>
      <c r="G163" s="4">
        <v>471</v>
      </c>
      <c r="H163" s="5">
        <v>8.5500000000000007</v>
      </c>
      <c r="I163" s="4">
        <v>155</v>
      </c>
      <c r="J163" s="5">
        <v>65.099999999999994</v>
      </c>
      <c r="K163" s="5">
        <v>24.17</v>
      </c>
      <c r="L163" s="5">
        <v>21.69</v>
      </c>
      <c r="M163" s="4">
        <v>180</v>
      </c>
      <c r="N163" s="5">
        <v>27.12</v>
      </c>
      <c r="O163" s="132">
        <v>4.0277777777777777E-3</v>
      </c>
    </row>
    <row r="164" spans="1:15" ht="15" x14ac:dyDescent="0.25">
      <c r="A164" s="136"/>
      <c r="B164" s="8" t="s">
        <v>90</v>
      </c>
      <c r="C164" s="8">
        <v>2004</v>
      </c>
      <c r="D164" s="45">
        <v>2599</v>
      </c>
      <c r="E164" s="54">
        <v>2599</v>
      </c>
      <c r="F164" s="5">
        <v>13.67</v>
      </c>
      <c r="G164" s="4">
        <v>427</v>
      </c>
      <c r="H164" s="5">
        <v>8.66</v>
      </c>
      <c r="I164" s="4">
        <v>135</v>
      </c>
      <c r="J164" s="5">
        <v>65.83</v>
      </c>
      <c r="K164" s="5" t="s">
        <v>85</v>
      </c>
      <c r="L164" s="5">
        <v>21.73</v>
      </c>
      <c r="M164" s="4">
        <v>200</v>
      </c>
      <c r="N164" s="5">
        <v>27.69</v>
      </c>
      <c r="O164" s="132">
        <v>3.8425925925925923E-3</v>
      </c>
    </row>
    <row r="165" spans="1:15" ht="15" x14ac:dyDescent="0.25">
      <c r="A165" s="136"/>
      <c r="B165" s="8" t="s">
        <v>109</v>
      </c>
      <c r="C165" s="8">
        <v>2000</v>
      </c>
      <c r="D165" s="45">
        <v>2443</v>
      </c>
      <c r="E165" s="54">
        <v>2443</v>
      </c>
      <c r="F165" s="5">
        <v>14.9</v>
      </c>
      <c r="G165" s="4">
        <v>452</v>
      </c>
      <c r="H165" s="5">
        <v>8.41</v>
      </c>
      <c r="I165" s="4">
        <v>130</v>
      </c>
      <c r="J165" s="5">
        <v>67</v>
      </c>
      <c r="K165" s="5">
        <v>26.9</v>
      </c>
      <c r="L165" s="5">
        <v>22.19</v>
      </c>
      <c r="M165" s="4">
        <v>160</v>
      </c>
      <c r="N165" s="5">
        <v>26.44</v>
      </c>
      <c r="O165" s="132">
        <v>3.6111111111111114E-3</v>
      </c>
    </row>
    <row r="166" spans="1:15" ht="15" x14ac:dyDescent="0.25">
      <c r="A166" s="136"/>
      <c r="B166" s="8" t="s">
        <v>58</v>
      </c>
      <c r="C166" s="8">
        <v>2012</v>
      </c>
      <c r="D166" s="45">
        <v>2368</v>
      </c>
      <c r="E166" s="54">
        <v>2368</v>
      </c>
      <c r="F166" s="5">
        <v>13.66</v>
      </c>
      <c r="G166" s="4">
        <v>424</v>
      </c>
      <c r="H166" s="5">
        <v>8.68</v>
      </c>
      <c r="I166" s="4">
        <v>145</v>
      </c>
      <c r="J166" s="5">
        <v>68.349999999999994</v>
      </c>
      <c r="K166" s="5">
        <v>23.33</v>
      </c>
      <c r="L166" s="5">
        <v>19.46</v>
      </c>
      <c r="M166" s="4">
        <v>230</v>
      </c>
      <c r="N166" s="5">
        <v>28.84</v>
      </c>
      <c r="O166" s="132" t="s">
        <v>85</v>
      </c>
    </row>
    <row r="167" spans="1:15" ht="15" x14ac:dyDescent="0.25">
      <c r="A167" s="136"/>
      <c r="B167" s="8" t="s">
        <v>52</v>
      </c>
      <c r="C167" s="8">
        <v>2009</v>
      </c>
      <c r="D167" s="45">
        <v>2180</v>
      </c>
      <c r="E167" s="54">
        <v>2180</v>
      </c>
      <c r="F167" s="5">
        <v>13.94</v>
      </c>
      <c r="G167" s="4">
        <v>422</v>
      </c>
      <c r="H167" s="5">
        <v>8.5</v>
      </c>
      <c r="I167" s="4">
        <v>135</v>
      </c>
      <c r="J167" s="5">
        <v>72.099999999999994</v>
      </c>
      <c r="K167" s="5">
        <v>24.59</v>
      </c>
      <c r="L167" s="5">
        <v>21.7</v>
      </c>
      <c r="M167" s="4" t="s">
        <v>85</v>
      </c>
      <c r="N167" s="5">
        <v>29.16</v>
      </c>
      <c r="O167" s="132">
        <v>4.3055555555555555E-3</v>
      </c>
    </row>
    <row r="168" spans="1:15" ht="15" x14ac:dyDescent="0.25">
      <c r="A168" s="136"/>
      <c r="B168" s="8" t="s">
        <v>31</v>
      </c>
      <c r="C168" s="8">
        <v>2013</v>
      </c>
      <c r="D168" s="45">
        <v>2008</v>
      </c>
      <c r="E168" s="54">
        <v>2008</v>
      </c>
      <c r="F168" s="5">
        <v>13.47</v>
      </c>
      <c r="G168" s="4">
        <v>426</v>
      </c>
      <c r="H168" s="5">
        <v>6.66</v>
      </c>
      <c r="I168" s="4">
        <v>135</v>
      </c>
      <c r="J168" s="5">
        <v>69.31</v>
      </c>
      <c r="K168" s="5" t="s">
        <v>85</v>
      </c>
      <c r="L168" s="5">
        <v>15.25</v>
      </c>
      <c r="M168" s="4" t="s">
        <v>85</v>
      </c>
      <c r="N168" s="5">
        <v>24.5</v>
      </c>
      <c r="O168" s="132">
        <v>4.1319444444444442E-3</v>
      </c>
    </row>
    <row r="169" spans="1:15" ht="15" x14ac:dyDescent="0.25">
      <c r="A169" s="136"/>
      <c r="B169" s="8" t="s">
        <v>29</v>
      </c>
      <c r="C169" s="8">
        <v>2017</v>
      </c>
      <c r="D169" s="45">
        <v>1982</v>
      </c>
      <c r="E169" s="54">
        <v>1982</v>
      </c>
      <c r="F169" s="5">
        <v>13.7</v>
      </c>
      <c r="G169" s="4">
        <v>425</v>
      </c>
      <c r="H169" s="5">
        <v>7.87</v>
      </c>
      <c r="I169" s="4">
        <v>135</v>
      </c>
      <c r="J169" s="5">
        <v>71.400000000000006</v>
      </c>
      <c r="K169" s="5" t="s">
        <v>85</v>
      </c>
      <c r="L169" s="5">
        <v>19.84</v>
      </c>
      <c r="M169" s="4" t="s">
        <v>85</v>
      </c>
      <c r="N169" s="5">
        <v>24.91</v>
      </c>
      <c r="O169" s="132">
        <v>4.4675925925925933E-3</v>
      </c>
    </row>
    <row r="170" spans="1:15" ht="15" x14ac:dyDescent="0.25">
      <c r="A170" s="136"/>
      <c r="B170" s="8" t="s">
        <v>206</v>
      </c>
      <c r="C170" s="8">
        <v>2017</v>
      </c>
      <c r="D170" s="45">
        <v>1747</v>
      </c>
      <c r="E170" s="54">
        <v>1747</v>
      </c>
      <c r="F170" s="5">
        <v>14.7</v>
      </c>
      <c r="G170" s="4">
        <v>400</v>
      </c>
      <c r="H170" s="5">
        <v>7.51</v>
      </c>
      <c r="I170" s="4">
        <v>125</v>
      </c>
      <c r="J170" s="5">
        <v>70.8</v>
      </c>
      <c r="K170" s="5" t="s">
        <v>85</v>
      </c>
      <c r="L170" s="5">
        <v>16.5</v>
      </c>
      <c r="M170" s="4">
        <v>170</v>
      </c>
      <c r="N170" s="5">
        <v>20.82</v>
      </c>
      <c r="O170" s="132">
        <v>4.3287037037037035E-3</v>
      </c>
    </row>
    <row r="171" spans="1:15" ht="15" x14ac:dyDescent="0.25">
      <c r="A171" s="136"/>
      <c r="B171" s="8" t="s">
        <v>129</v>
      </c>
      <c r="C171" s="8">
        <v>2003</v>
      </c>
      <c r="D171" s="45">
        <v>1485</v>
      </c>
      <c r="E171" s="54">
        <v>1485</v>
      </c>
      <c r="F171" s="5">
        <v>16.66</v>
      </c>
      <c r="G171" s="4">
        <v>420</v>
      </c>
      <c r="H171" s="5">
        <v>8.1</v>
      </c>
      <c r="I171" s="4">
        <v>130</v>
      </c>
      <c r="J171" s="5" t="s">
        <v>85</v>
      </c>
      <c r="K171" s="5" t="s">
        <v>85</v>
      </c>
      <c r="L171" s="5">
        <v>18.989999999999998</v>
      </c>
      <c r="M171" s="4">
        <v>200</v>
      </c>
      <c r="N171" s="5">
        <v>22.93</v>
      </c>
      <c r="O171" s="132" t="s">
        <v>85</v>
      </c>
    </row>
    <row r="172" spans="1:15" ht="15" x14ac:dyDescent="0.25">
      <c r="A172" s="136">
        <v>33</v>
      </c>
      <c r="B172" s="8" t="s">
        <v>16</v>
      </c>
      <c r="C172" s="8">
        <v>2013</v>
      </c>
      <c r="D172" s="45">
        <v>3999</v>
      </c>
      <c r="E172" s="54">
        <v>3999</v>
      </c>
      <c r="F172" s="5">
        <v>12.75</v>
      </c>
      <c r="G172" s="4">
        <v>540</v>
      </c>
      <c r="H172" s="5">
        <v>9.51</v>
      </c>
      <c r="I172" s="4">
        <v>150</v>
      </c>
      <c r="J172" s="5">
        <v>59.52</v>
      </c>
      <c r="K172" s="5">
        <v>19.32</v>
      </c>
      <c r="L172" s="5">
        <v>24.17</v>
      </c>
      <c r="M172" s="4">
        <v>150</v>
      </c>
      <c r="N172" s="5">
        <v>41.39</v>
      </c>
      <c r="O172" s="132">
        <v>3.4953703703703705E-3</v>
      </c>
    </row>
    <row r="173" spans="1:15" ht="15" x14ac:dyDescent="0.25">
      <c r="A173" s="136"/>
      <c r="B173" s="8" t="s">
        <v>41</v>
      </c>
      <c r="C173" s="8">
        <v>2010</v>
      </c>
      <c r="D173" s="45">
        <v>3110</v>
      </c>
      <c r="E173" s="54">
        <v>3110</v>
      </c>
      <c r="F173" s="5">
        <v>13.16</v>
      </c>
      <c r="G173" s="4">
        <v>472</v>
      </c>
      <c r="H173" s="5">
        <v>9.26</v>
      </c>
      <c r="I173" s="4">
        <v>160</v>
      </c>
      <c r="J173" s="5">
        <v>65</v>
      </c>
      <c r="K173" s="5">
        <v>22.84</v>
      </c>
      <c r="L173" s="5">
        <v>24.47</v>
      </c>
      <c r="M173" s="4">
        <v>150</v>
      </c>
      <c r="N173" s="5">
        <v>26.91</v>
      </c>
      <c r="O173" s="132">
        <v>3.8078703703703707E-3</v>
      </c>
    </row>
    <row r="174" spans="1:15" ht="15" x14ac:dyDescent="0.25">
      <c r="A174" s="136"/>
      <c r="B174" s="8" t="s">
        <v>197</v>
      </c>
      <c r="C174" s="8">
        <v>2017</v>
      </c>
      <c r="D174" s="45">
        <v>3053</v>
      </c>
      <c r="E174" s="54">
        <v>3053</v>
      </c>
      <c r="F174" s="5">
        <v>13.1</v>
      </c>
      <c r="G174" s="4">
        <v>498</v>
      </c>
      <c r="H174" s="5">
        <v>7.33</v>
      </c>
      <c r="I174" s="4">
        <v>150</v>
      </c>
      <c r="J174" s="5">
        <v>65.099999999999994</v>
      </c>
      <c r="K174" s="5">
        <v>21</v>
      </c>
      <c r="L174" s="5">
        <v>21.3</v>
      </c>
      <c r="M174" s="4">
        <v>180</v>
      </c>
      <c r="N174" s="5">
        <v>34.630000000000003</v>
      </c>
      <c r="O174" s="132">
        <v>4.1435185185185186E-3</v>
      </c>
    </row>
    <row r="175" spans="1:15" ht="15" x14ac:dyDescent="0.25">
      <c r="A175" s="136"/>
      <c r="B175" s="8" t="s">
        <v>109</v>
      </c>
      <c r="C175" s="8">
        <v>1999</v>
      </c>
      <c r="D175" s="45">
        <v>2705</v>
      </c>
      <c r="E175" s="54">
        <v>2705</v>
      </c>
      <c r="F175" s="5">
        <v>13.99</v>
      </c>
      <c r="G175" s="4">
        <v>455</v>
      </c>
      <c r="H175" s="5">
        <v>8.68</v>
      </c>
      <c r="I175" s="4">
        <v>140</v>
      </c>
      <c r="J175" s="5">
        <v>67.2</v>
      </c>
      <c r="K175" s="5">
        <v>24.62</v>
      </c>
      <c r="L175" s="5">
        <v>21.78</v>
      </c>
      <c r="M175" s="4">
        <v>165</v>
      </c>
      <c r="N175" s="5">
        <v>29.86</v>
      </c>
      <c r="O175" s="132">
        <v>3.6921296296296298E-3</v>
      </c>
    </row>
    <row r="176" spans="1:15" ht="15" x14ac:dyDescent="0.25">
      <c r="A176" s="136"/>
      <c r="B176" s="8" t="s">
        <v>52</v>
      </c>
      <c r="C176" s="8">
        <v>2008</v>
      </c>
      <c r="D176" s="45">
        <v>2171</v>
      </c>
      <c r="E176" s="54">
        <v>2171</v>
      </c>
      <c r="F176" s="5">
        <v>14.1</v>
      </c>
      <c r="G176" s="4">
        <v>464</v>
      </c>
      <c r="H176" s="5">
        <v>8.4700000000000006</v>
      </c>
      <c r="I176" s="4">
        <v>135</v>
      </c>
      <c r="J176" s="5">
        <v>70.03</v>
      </c>
      <c r="K176" s="5">
        <v>26.31</v>
      </c>
      <c r="L176" s="5">
        <v>17.899999999999999</v>
      </c>
      <c r="M176" s="4" t="s">
        <v>85</v>
      </c>
      <c r="N176" s="5">
        <v>27.92</v>
      </c>
      <c r="O176" s="132">
        <v>4.1898148148148146E-3</v>
      </c>
    </row>
    <row r="177" spans="1:15" ht="15" x14ac:dyDescent="0.25">
      <c r="A177" s="136"/>
      <c r="B177" s="8" t="s">
        <v>90</v>
      </c>
      <c r="C177" s="8">
        <v>2003</v>
      </c>
      <c r="D177" s="45">
        <v>2091</v>
      </c>
      <c r="E177" s="54">
        <v>2091</v>
      </c>
      <c r="F177" s="5">
        <v>13.78</v>
      </c>
      <c r="G177" s="4">
        <v>452</v>
      </c>
      <c r="H177" s="5">
        <v>8.94</v>
      </c>
      <c r="I177" s="4">
        <v>135</v>
      </c>
      <c r="J177" s="5">
        <v>66.3</v>
      </c>
      <c r="K177" s="5" t="s">
        <v>85</v>
      </c>
      <c r="L177" s="5">
        <v>16.96</v>
      </c>
      <c r="M177" s="4">
        <v>180</v>
      </c>
      <c r="N177" s="5">
        <v>26</v>
      </c>
      <c r="O177" s="132" t="s">
        <v>85</v>
      </c>
    </row>
    <row r="178" spans="1:15" ht="15" x14ac:dyDescent="0.25">
      <c r="A178" s="136">
        <v>32</v>
      </c>
      <c r="B178" s="8" t="s">
        <v>16</v>
      </c>
      <c r="C178" s="8">
        <v>2012</v>
      </c>
      <c r="D178" s="45">
        <v>4149</v>
      </c>
      <c r="E178" s="54">
        <v>4149</v>
      </c>
      <c r="F178" s="5">
        <v>12.42</v>
      </c>
      <c r="G178" s="4">
        <v>532</v>
      </c>
      <c r="H178" s="5">
        <v>9.14</v>
      </c>
      <c r="I178" s="4">
        <v>150</v>
      </c>
      <c r="J178" s="5">
        <v>58.9</v>
      </c>
      <c r="K178" s="5">
        <v>19.23</v>
      </c>
      <c r="L178" s="5">
        <v>24.62</v>
      </c>
      <c r="M178" s="4">
        <v>190</v>
      </c>
      <c r="N178" s="5">
        <v>41.51</v>
      </c>
      <c r="O178" s="132">
        <v>3.4490740740740745E-3</v>
      </c>
    </row>
    <row r="179" spans="1:15" ht="15" x14ac:dyDescent="0.25">
      <c r="A179" s="136"/>
      <c r="B179" s="8" t="s">
        <v>215</v>
      </c>
      <c r="C179" s="8">
        <v>2022</v>
      </c>
      <c r="D179" s="45">
        <v>3305</v>
      </c>
      <c r="E179" s="54">
        <v>3305</v>
      </c>
      <c r="F179" s="5">
        <v>12.78</v>
      </c>
      <c r="G179" s="4">
        <v>448</v>
      </c>
      <c r="H179" s="5">
        <v>9.3000000000000007</v>
      </c>
      <c r="I179" s="4">
        <v>160</v>
      </c>
      <c r="J179" s="5">
        <v>62.38</v>
      </c>
      <c r="K179" s="5">
        <v>22.46</v>
      </c>
      <c r="L179" s="5">
        <v>24.87</v>
      </c>
      <c r="M179" s="4">
        <v>210</v>
      </c>
      <c r="N179" s="5">
        <v>28.91</v>
      </c>
      <c r="O179" s="132">
        <v>3.9583333333333337E-3</v>
      </c>
    </row>
    <row r="180" spans="1:15" ht="15" x14ac:dyDescent="0.25">
      <c r="A180" s="136"/>
      <c r="B180" s="8" t="s">
        <v>90</v>
      </c>
      <c r="C180" s="8">
        <v>2002</v>
      </c>
      <c r="D180" s="45">
        <v>2716</v>
      </c>
      <c r="E180" s="54">
        <v>2716</v>
      </c>
      <c r="F180" s="5">
        <v>13.39</v>
      </c>
      <c r="G180" s="4">
        <v>445</v>
      </c>
      <c r="H180" s="5">
        <v>8.52</v>
      </c>
      <c r="I180" s="4">
        <v>140</v>
      </c>
      <c r="J180" s="5">
        <v>64.599999999999994</v>
      </c>
      <c r="K180" s="5" t="s">
        <v>85</v>
      </c>
      <c r="L180" s="5">
        <v>21.11</v>
      </c>
      <c r="M180" s="4">
        <v>230</v>
      </c>
      <c r="N180" s="5">
        <v>26.38</v>
      </c>
      <c r="O180" s="132">
        <v>3.9467592592592592E-3</v>
      </c>
    </row>
    <row r="181" spans="1:15" ht="15" x14ac:dyDescent="0.25">
      <c r="A181" s="136"/>
      <c r="B181" s="8" t="s">
        <v>41</v>
      </c>
      <c r="C181" s="8">
        <v>2009</v>
      </c>
      <c r="D181" s="45">
        <v>2662</v>
      </c>
      <c r="E181" s="54">
        <v>2662</v>
      </c>
      <c r="F181" s="5">
        <v>13.26</v>
      </c>
      <c r="G181" s="4">
        <v>456</v>
      </c>
      <c r="H181" s="5">
        <v>8.4700000000000006</v>
      </c>
      <c r="I181" s="4">
        <v>160</v>
      </c>
      <c r="J181" s="5">
        <v>68.400000000000006</v>
      </c>
      <c r="K181" s="5">
        <v>24.66</v>
      </c>
      <c r="L181" s="5">
        <v>20.39</v>
      </c>
      <c r="M181" s="4">
        <v>150</v>
      </c>
      <c r="N181" s="5">
        <v>23.8</v>
      </c>
      <c r="O181" s="132">
        <v>3.9814814814814817E-3</v>
      </c>
    </row>
    <row r="182" spans="1:15" ht="15" x14ac:dyDescent="0.25">
      <c r="A182" s="136"/>
      <c r="B182" s="8" t="s">
        <v>109</v>
      </c>
      <c r="C182" s="8">
        <v>1998</v>
      </c>
      <c r="D182" s="45">
        <v>2641</v>
      </c>
      <c r="E182" s="54">
        <v>2641</v>
      </c>
      <c r="F182" s="5">
        <v>13.9</v>
      </c>
      <c r="G182" s="4">
        <v>447</v>
      </c>
      <c r="H182" s="5">
        <v>9.0399999999999991</v>
      </c>
      <c r="I182" s="4">
        <v>135</v>
      </c>
      <c r="J182" s="5">
        <v>67</v>
      </c>
      <c r="K182" s="5" t="s">
        <v>85</v>
      </c>
      <c r="L182" s="5">
        <v>21.04</v>
      </c>
      <c r="M182" s="4">
        <v>160</v>
      </c>
      <c r="N182" s="5">
        <v>32.35</v>
      </c>
      <c r="O182" s="132">
        <v>3.6921296296296298E-3</v>
      </c>
    </row>
    <row r="183" spans="1:15" ht="15" x14ac:dyDescent="0.25">
      <c r="A183" s="136"/>
      <c r="B183" s="8" t="s">
        <v>128</v>
      </c>
      <c r="C183" s="8">
        <v>2004</v>
      </c>
      <c r="D183" s="45">
        <v>2239</v>
      </c>
      <c r="E183" s="54">
        <v>2239</v>
      </c>
      <c r="F183" s="5">
        <v>13.93</v>
      </c>
      <c r="G183" s="4">
        <v>452</v>
      </c>
      <c r="H183" s="5">
        <v>8.98</v>
      </c>
      <c r="I183" s="4">
        <v>140</v>
      </c>
      <c r="J183" s="5">
        <v>70.58</v>
      </c>
      <c r="K183" s="5" t="s">
        <v>85</v>
      </c>
      <c r="L183" s="5">
        <v>18.899999999999999</v>
      </c>
      <c r="M183" s="4">
        <v>200</v>
      </c>
      <c r="N183" s="5">
        <v>29.64</v>
      </c>
      <c r="O183" s="132">
        <v>4.7106481481481478E-3</v>
      </c>
    </row>
    <row r="184" spans="1:15" ht="15" x14ac:dyDescent="0.25">
      <c r="A184" s="136"/>
      <c r="B184" s="8" t="s">
        <v>40</v>
      </c>
      <c r="C184" s="8">
        <v>2011</v>
      </c>
      <c r="D184" s="45">
        <v>2144</v>
      </c>
      <c r="E184" s="54">
        <v>2144</v>
      </c>
      <c r="F184" s="5">
        <v>13.75</v>
      </c>
      <c r="G184" s="4">
        <v>430</v>
      </c>
      <c r="H184" s="5">
        <v>8.6999999999999993</v>
      </c>
      <c r="I184" s="4">
        <v>150</v>
      </c>
      <c r="J184" s="5">
        <v>71.02</v>
      </c>
      <c r="K184" s="5">
        <v>27.73</v>
      </c>
      <c r="L184" s="5">
        <v>20.03</v>
      </c>
      <c r="M184" s="4">
        <v>180</v>
      </c>
      <c r="N184" s="5">
        <v>29.11</v>
      </c>
      <c r="O184" s="132" t="s">
        <v>85</v>
      </c>
    </row>
    <row r="185" spans="1:15" ht="15" x14ac:dyDescent="0.25">
      <c r="A185" s="136"/>
      <c r="B185" s="8" t="s">
        <v>136</v>
      </c>
      <c r="C185" s="8">
        <v>2012</v>
      </c>
      <c r="D185" s="45">
        <v>2069</v>
      </c>
      <c r="E185" s="54">
        <v>2069</v>
      </c>
      <c r="F185" s="5">
        <v>13.84</v>
      </c>
      <c r="G185" s="4">
        <v>449</v>
      </c>
      <c r="H185" s="5">
        <v>8.68</v>
      </c>
      <c r="I185" s="4">
        <v>140</v>
      </c>
      <c r="J185" s="5">
        <v>66.400000000000006</v>
      </c>
      <c r="K185" s="5">
        <v>24.28</v>
      </c>
      <c r="L185" s="5">
        <v>17.7</v>
      </c>
      <c r="M185" s="4">
        <v>130</v>
      </c>
      <c r="N185" s="5">
        <v>22.92</v>
      </c>
      <c r="O185" s="132" t="s">
        <v>85</v>
      </c>
    </row>
    <row r="186" spans="1:15" ht="15" x14ac:dyDescent="0.25">
      <c r="A186" s="136"/>
      <c r="B186" s="8" t="s">
        <v>60</v>
      </c>
      <c r="C186" s="8">
        <v>2009</v>
      </c>
      <c r="D186" s="45">
        <v>1812</v>
      </c>
      <c r="E186" s="54">
        <v>1812</v>
      </c>
      <c r="F186" s="5">
        <v>14.82</v>
      </c>
      <c r="G186" s="4">
        <v>429</v>
      </c>
      <c r="H186" s="5">
        <v>8.66</v>
      </c>
      <c r="I186" s="4">
        <v>140</v>
      </c>
      <c r="J186" s="5">
        <v>74.3</v>
      </c>
      <c r="K186" s="5">
        <v>28.03</v>
      </c>
      <c r="L186" s="5">
        <v>16.96</v>
      </c>
      <c r="M186" s="4">
        <v>150</v>
      </c>
      <c r="N186" s="5">
        <v>32</v>
      </c>
      <c r="O186" s="132" t="s">
        <v>85</v>
      </c>
    </row>
    <row r="187" spans="1:15" ht="15" x14ac:dyDescent="0.25">
      <c r="A187" s="136">
        <v>31</v>
      </c>
      <c r="B187" s="8" t="s">
        <v>19</v>
      </c>
      <c r="C187" s="8">
        <v>2013</v>
      </c>
      <c r="D187" s="45">
        <v>3438</v>
      </c>
      <c r="E187" s="54">
        <v>3438</v>
      </c>
      <c r="F187" s="5">
        <v>12.97</v>
      </c>
      <c r="G187" s="4">
        <v>460</v>
      </c>
      <c r="H187" s="5">
        <v>8.36</v>
      </c>
      <c r="I187" s="4">
        <v>150</v>
      </c>
      <c r="J187" s="5">
        <v>61.19</v>
      </c>
      <c r="K187" s="5">
        <v>21.87</v>
      </c>
      <c r="L187" s="5">
        <v>22.65</v>
      </c>
      <c r="M187" s="4">
        <v>200</v>
      </c>
      <c r="N187" s="5">
        <v>36.17</v>
      </c>
      <c r="O187" s="132">
        <v>3.5995370370370369E-3</v>
      </c>
    </row>
    <row r="188" spans="1:15" ht="15" x14ac:dyDescent="0.25">
      <c r="A188" s="136"/>
      <c r="B188" s="8" t="s">
        <v>215</v>
      </c>
      <c r="C188" s="8">
        <v>2021</v>
      </c>
      <c r="D188" s="45">
        <v>3039</v>
      </c>
      <c r="E188" s="54">
        <v>3039</v>
      </c>
      <c r="F188" s="5">
        <v>12.44</v>
      </c>
      <c r="G188" s="4">
        <v>458</v>
      </c>
      <c r="H188" s="5">
        <v>9.18</v>
      </c>
      <c r="I188" s="4">
        <v>160</v>
      </c>
      <c r="J188" s="5">
        <v>64.53</v>
      </c>
      <c r="K188" s="5">
        <v>23.78</v>
      </c>
      <c r="L188" s="5">
        <v>23.4</v>
      </c>
      <c r="M188" s="4">
        <v>190</v>
      </c>
      <c r="N188" s="5">
        <v>27.8</v>
      </c>
      <c r="O188" s="132">
        <v>4.3055555555555555E-3</v>
      </c>
    </row>
    <row r="189" spans="1:15" ht="15" x14ac:dyDescent="0.25">
      <c r="A189" s="136"/>
      <c r="B189" s="8" t="s">
        <v>62</v>
      </c>
      <c r="C189" s="8">
        <v>2013</v>
      </c>
      <c r="D189" s="45">
        <v>2782</v>
      </c>
      <c r="E189" s="54">
        <v>2782</v>
      </c>
      <c r="F189" s="5">
        <v>13.5</v>
      </c>
      <c r="G189" s="4">
        <v>486</v>
      </c>
      <c r="H189" s="5">
        <v>9.6300000000000008</v>
      </c>
      <c r="I189" s="4">
        <v>135</v>
      </c>
      <c r="J189" s="5">
        <v>64.78</v>
      </c>
      <c r="K189" s="5">
        <v>23.46</v>
      </c>
      <c r="L189" s="5">
        <v>21.1</v>
      </c>
      <c r="M189" s="4">
        <v>180</v>
      </c>
      <c r="N189" s="5">
        <v>32.15</v>
      </c>
      <c r="O189" s="132">
        <v>4.2824074074074075E-3</v>
      </c>
    </row>
    <row r="190" spans="1:15" ht="15" x14ac:dyDescent="0.25">
      <c r="A190" s="136"/>
      <c r="B190" s="8" t="s">
        <v>163</v>
      </c>
      <c r="C190" s="8">
        <v>2013</v>
      </c>
      <c r="D190" s="45">
        <v>2565</v>
      </c>
      <c r="E190" s="54">
        <v>2565</v>
      </c>
      <c r="F190" s="5">
        <v>14.23</v>
      </c>
      <c r="G190" s="4">
        <v>372</v>
      </c>
      <c r="H190" s="5">
        <v>9.15</v>
      </c>
      <c r="I190" s="4">
        <v>140</v>
      </c>
      <c r="J190" s="5">
        <v>65.78</v>
      </c>
      <c r="K190" s="5">
        <v>23.69</v>
      </c>
      <c r="L190" s="5">
        <v>23.4</v>
      </c>
      <c r="M190" s="4">
        <v>170</v>
      </c>
      <c r="N190" s="5">
        <v>30.8</v>
      </c>
      <c r="O190" s="132">
        <v>3.9930555555555561E-3</v>
      </c>
    </row>
    <row r="191" spans="1:15" ht="15" x14ac:dyDescent="0.25">
      <c r="A191" s="136"/>
      <c r="B191" s="8" t="s">
        <v>58</v>
      </c>
      <c r="C191" s="8">
        <v>2009</v>
      </c>
      <c r="D191" s="45">
        <v>2377</v>
      </c>
      <c r="E191" s="54">
        <v>2377</v>
      </c>
      <c r="F191" s="5">
        <v>14.35</v>
      </c>
      <c r="G191" s="4">
        <v>408</v>
      </c>
      <c r="H191" s="5">
        <v>7.81</v>
      </c>
      <c r="I191" s="4">
        <v>145</v>
      </c>
      <c r="J191" s="5">
        <v>70.099999999999994</v>
      </c>
      <c r="K191" s="5">
        <v>23.34</v>
      </c>
      <c r="L191" s="5">
        <v>20.37</v>
      </c>
      <c r="M191" s="4">
        <v>245</v>
      </c>
      <c r="N191" s="5">
        <v>28.45</v>
      </c>
      <c r="O191" s="132">
        <v>4.4444444444444444E-3</v>
      </c>
    </row>
    <row r="192" spans="1:15" ht="15" x14ac:dyDescent="0.25">
      <c r="A192" s="136"/>
      <c r="B192" s="8" t="s">
        <v>57</v>
      </c>
      <c r="C192" s="8">
        <v>2013</v>
      </c>
      <c r="D192" s="45">
        <v>2159</v>
      </c>
      <c r="E192" s="54">
        <v>2159</v>
      </c>
      <c r="F192" s="5">
        <v>14.32</v>
      </c>
      <c r="G192" s="4">
        <v>410</v>
      </c>
      <c r="H192" s="5">
        <v>8.15</v>
      </c>
      <c r="I192" s="4">
        <v>135</v>
      </c>
      <c r="J192" s="5">
        <v>70.319999999999993</v>
      </c>
      <c r="K192" s="5">
        <v>38.74</v>
      </c>
      <c r="L192" s="5">
        <v>16.59</v>
      </c>
      <c r="M192" s="4">
        <v>170</v>
      </c>
      <c r="N192" s="5">
        <v>29.79</v>
      </c>
      <c r="O192" s="132">
        <v>4.0162037037037033E-3</v>
      </c>
    </row>
    <row r="193" spans="1:15" ht="15" x14ac:dyDescent="0.25">
      <c r="A193" s="136"/>
      <c r="B193" s="8" t="s">
        <v>128</v>
      </c>
      <c r="C193" s="8">
        <v>2003</v>
      </c>
      <c r="D193" s="45">
        <v>1968</v>
      </c>
      <c r="E193" s="54">
        <v>1968</v>
      </c>
      <c r="F193" s="5">
        <v>14.09</v>
      </c>
      <c r="G193" s="4">
        <v>447</v>
      </c>
      <c r="H193" s="5">
        <v>8.7899999999999991</v>
      </c>
      <c r="I193" s="4">
        <v>130</v>
      </c>
      <c r="J193" s="5">
        <v>70.900000000000006</v>
      </c>
      <c r="K193" s="5" t="s">
        <v>85</v>
      </c>
      <c r="L193" s="5">
        <v>17.690000000000001</v>
      </c>
      <c r="M193" s="4">
        <v>150</v>
      </c>
      <c r="N193" s="5">
        <v>26.68</v>
      </c>
      <c r="O193" s="132">
        <v>4.7337962962962958E-3</v>
      </c>
    </row>
    <row r="194" spans="1:15" ht="15" x14ac:dyDescent="0.25">
      <c r="A194" s="136"/>
      <c r="B194" s="8" t="s">
        <v>198</v>
      </c>
      <c r="C194" s="8">
        <v>2014</v>
      </c>
      <c r="D194" s="45">
        <v>1713</v>
      </c>
      <c r="E194" s="54">
        <v>1713</v>
      </c>
      <c r="F194" s="5">
        <v>13.1</v>
      </c>
      <c r="G194" s="4">
        <v>493</v>
      </c>
      <c r="H194" s="5">
        <v>6.73</v>
      </c>
      <c r="I194" s="4" t="s">
        <v>85</v>
      </c>
      <c r="J194" s="5">
        <v>67.87</v>
      </c>
      <c r="K194" s="5">
        <v>23.99</v>
      </c>
      <c r="L194" s="5">
        <v>16.170000000000002</v>
      </c>
      <c r="M194" s="4" t="s">
        <v>85</v>
      </c>
      <c r="N194" s="5">
        <v>17.91</v>
      </c>
      <c r="O194" s="132">
        <v>5.1041666666666666E-3</v>
      </c>
    </row>
    <row r="195" spans="1:15" ht="15" x14ac:dyDescent="0.25">
      <c r="A195" s="136"/>
      <c r="B195" s="8" t="s">
        <v>199</v>
      </c>
      <c r="C195" s="8">
        <v>2014</v>
      </c>
      <c r="D195" s="45">
        <v>1547</v>
      </c>
      <c r="E195" s="54">
        <v>1547</v>
      </c>
      <c r="F195" s="5">
        <v>14.5</v>
      </c>
      <c r="G195" s="4">
        <v>382</v>
      </c>
      <c r="H195" s="5">
        <v>6.44</v>
      </c>
      <c r="I195" s="4" t="s">
        <v>85</v>
      </c>
      <c r="J195" s="5">
        <v>67.95</v>
      </c>
      <c r="K195" s="5" t="s">
        <v>85</v>
      </c>
      <c r="L195" s="5">
        <v>16.78</v>
      </c>
      <c r="M195" s="4" t="s">
        <v>85</v>
      </c>
      <c r="N195" s="5">
        <v>18.510000000000002</v>
      </c>
      <c r="O195" s="132">
        <v>3.9467592592592592E-3</v>
      </c>
    </row>
    <row r="196" spans="1:15" ht="15" x14ac:dyDescent="0.25">
      <c r="A196" s="136"/>
      <c r="B196" s="8" t="s">
        <v>60</v>
      </c>
      <c r="C196" s="8">
        <v>2008</v>
      </c>
      <c r="D196" s="45">
        <v>1216</v>
      </c>
      <c r="E196" s="54">
        <v>1216</v>
      </c>
      <c r="F196" s="5">
        <v>14.31</v>
      </c>
      <c r="G196" s="4">
        <v>457</v>
      </c>
      <c r="H196" s="5">
        <v>8.41</v>
      </c>
      <c r="I196" s="4">
        <v>135</v>
      </c>
      <c r="J196" s="5" t="s">
        <v>85</v>
      </c>
      <c r="K196" s="5" t="s">
        <v>85</v>
      </c>
      <c r="L196" s="5" t="s">
        <v>85</v>
      </c>
      <c r="M196" s="4" t="s">
        <v>85</v>
      </c>
      <c r="N196" s="5" t="s">
        <v>85</v>
      </c>
      <c r="O196" s="132" t="s">
        <v>85</v>
      </c>
    </row>
    <row r="197" spans="1:15" ht="15" x14ac:dyDescent="0.25">
      <c r="A197" s="136"/>
      <c r="B197" s="8" t="s">
        <v>109</v>
      </c>
      <c r="C197" s="8">
        <v>1997</v>
      </c>
      <c r="D197" s="45">
        <v>509</v>
      </c>
      <c r="E197" s="54">
        <v>509</v>
      </c>
      <c r="F197" s="5">
        <v>13.75</v>
      </c>
      <c r="G197" s="4">
        <v>393</v>
      </c>
      <c r="H197" s="5" t="s">
        <v>85</v>
      </c>
      <c r="I197" s="4" t="s">
        <v>85</v>
      </c>
      <c r="J197" s="5" t="s">
        <v>85</v>
      </c>
      <c r="K197" s="5" t="s">
        <v>85</v>
      </c>
      <c r="L197" s="5" t="s">
        <v>85</v>
      </c>
      <c r="M197" s="4" t="s">
        <v>85</v>
      </c>
      <c r="N197" s="5" t="s">
        <v>85</v>
      </c>
      <c r="O197" s="132" t="s">
        <v>85</v>
      </c>
    </row>
    <row r="198" spans="1:15" ht="15" x14ac:dyDescent="0.25">
      <c r="A198" s="136">
        <v>30</v>
      </c>
      <c r="B198" s="8" t="s">
        <v>17</v>
      </c>
      <c r="C198" s="8">
        <v>2013</v>
      </c>
      <c r="D198" s="45">
        <v>3406</v>
      </c>
      <c r="E198" s="54">
        <v>3406</v>
      </c>
      <c r="F198" s="5">
        <v>12.87</v>
      </c>
      <c r="G198" s="4">
        <v>475</v>
      </c>
      <c r="H198" s="5">
        <v>8.15</v>
      </c>
      <c r="I198" s="4">
        <v>145</v>
      </c>
      <c r="J198" s="5">
        <v>61.47</v>
      </c>
      <c r="K198" s="5">
        <v>21.87</v>
      </c>
      <c r="L198" s="5">
        <v>23.75</v>
      </c>
      <c r="M198" s="4">
        <v>200</v>
      </c>
      <c r="N198" s="5">
        <v>34.15</v>
      </c>
      <c r="O198" s="132">
        <v>3.6111111111111114E-3</v>
      </c>
    </row>
    <row r="199" spans="1:15" ht="15" x14ac:dyDescent="0.25">
      <c r="A199" s="136"/>
      <c r="B199" s="8" t="s">
        <v>211</v>
      </c>
      <c r="C199" s="8">
        <v>2019</v>
      </c>
      <c r="D199" s="45">
        <v>3283</v>
      </c>
      <c r="E199" s="54">
        <v>3283</v>
      </c>
      <c r="F199" s="5">
        <v>12.78</v>
      </c>
      <c r="G199" s="4">
        <v>513</v>
      </c>
      <c r="H199" s="5">
        <v>9.01</v>
      </c>
      <c r="I199" s="4">
        <v>150</v>
      </c>
      <c r="J199" s="5">
        <v>62.8</v>
      </c>
      <c r="K199" s="5">
        <v>22.28</v>
      </c>
      <c r="L199" s="5">
        <v>22.42</v>
      </c>
      <c r="M199" s="4">
        <v>220</v>
      </c>
      <c r="N199" s="5">
        <v>32.75</v>
      </c>
      <c r="O199" s="132">
        <v>4.1666666666666666E-3</v>
      </c>
    </row>
    <row r="200" spans="1:15" ht="15" x14ac:dyDescent="0.25">
      <c r="A200" s="136"/>
      <c r="B200" s="8" t="s">
        <v>215</v>
      </c>
      <c r="C200" s="8">
        <v>2020</v>
      </c>
      <c r="D200" s="45">
        <v>3075</v>
      </c>
      <c r="E200" s="54">
        <v>3075</v>
      </c>
      <c r="F200" s="5">
        <v>12.59</v>
      </c>
      <c r="G200" s="4">
        <v>435</v>
      </c>
      <c r="H200" s="5">
        <v>9.17</v>
      </c>
      <c r="I200" s="4">
        <v>160</v>
      </c>
      <c r="J200" s="5">
        <v>63.31</v>
      </c>
      <c r="K200" s="5">
        <v>22.38</v>
      </c>
      <c r="L200" s="5">
        <v>23.69</v>
      </c>
      <c r="M200" s="4">
        <v>160</v>
      </c>
      <c r="N200" s="5">
        <v>27.25</v>
      </c>
      <c r="O200" s="132">
        <v>4.1666666666666666E-3</v>
      </c>
    </row>
    <row r="201" spans="1:15" ht="15" x14ac:dyDescent="0.25">
      <c r="A201" s="136"/>
      <c r="B201" s="8" t="s">
        <v>19</v>
      </c>
      <c r="C201" s="8">
        <v>2012</v>
      </c>
      <c r="D201" s="45">
        <v>3021</v>
      </c>
      <c r="E201" s="54">
        <v>3021</v>
      </c>
      <c r="F201" s="5">
        <v>13.02</v>
      </c>
      <c r="G201" s="4">
        <v>462</v>
      </c>
      <c r="H201" s="5">
        <v>8.08</v>
      </c>
      <c r="I201" s="4">
        <v>155</v>
      </c>
      <c r="J201" s="5">
        <v>63.4</v>
      </c>
      <c r="K201" s="5">
        <v>23.56</v>
      </c>
      <c r="L201" s="5">
        <v>20.52</v>
      </c>
      <c r="M201" s="4">
        <v>190</v>
      </c>
      <c r="N201" s="5">
        <v>30.74</v>
      </c>
      <c r="O201" s="132">
        <v>3.9120370370370368E-3</v>
      </c>
    </row>
    <row r="202" spans="1:15" ht="15" x14ac:dyDescent="0.25">
      <c r="A202" s="136"/>
      <c r="B202" s="8" t="s">
        <v>202</v>
      </c>
      <c r="C202" s="8">
        <v>2018</v>
      </c>
      <c r="D202" s="45">
        <v>2850</v>
      </c>
      <c r="E202" s="54">
        <v>2850</v>
      </c>
      <c r="F202" s="5">
        <v>13.04</v>
      </c>
      <c r="G202" s="4">
        <v>475</v>
      </c>
      <c r="H202" s="5">
        <v>9.17</v>
      </c>
      <c r="I202" s="4">
        <v>150</v>
      </c>
      <c r="J202" s="5">
        <v>67.099999999999994</v>
      </c>
      <c r="K202" s="5">
        <v>24.92</v>
      </c>
      <c r="L202" s="5">
        <v>25.27</v>
      </c>
      <c r="M202" s="4">
        <v>180</v>
      </c>
      <c r="N202" s="5">
        <v>30.3</v>
      </c>
      <c r="O202" s="132">
        <v>4.2592592592592595E-3</v>
      </c>
    </row>
    <row r="203" spans="1:15" ht="15" x14ac:dyDescent="0.25">
      <c r="A203" s="136"/>
      <c r="B203" s="8" t="s">
        <v>90</v>
      </c>
      <c r="C203" s="8">
        <v>2000</v>
      </c>
      <c r="D203" s="45">
        <v>2778</v>
      </c>
      <c r="E203" s="54">
        <v>2778</v>
      </c>
      <c r="F203" s="5">
        <v>13.6</v>
      </c>
      <c r="G203" s="4">
        <v>443</v>
      </c>
      <c r="H203" s="5">
        <v>8.19</v>
      </c>
      <c r="I203" s="4">
        <v>140</v>
      </c>
      <c r="J203" s="5">
        <v>64.599999999999994</v>
      </c>
      <c r="K203" s="5">
        <v>27.8</v>
      </c>
      <c r="L203" s="5">
        <v>22.29</v>
      </c>
      <c r="M203" s="4">
        <v>200</v>
      </c>
      <c r="N203" s="5">
        <v>28.42</v>
      </c>
      <c r="O203" s="132">
        <v>3.6574074074074074E-3</v>
      </c>
    </row>
    <row r="204" spans="1:15" ht="15" x14ac:dyDescent="0.25">
      <c r="A204" s="136"/>
      <c r="B204" s="8" t="s">
        <v>40</v>
      </c>
      <c r="C204" s="8">
        <v>2009</v>
      </c>
      <c r="D204" s="45">
        <v>2533</v>
      </c>
      <c r="E204" s="54">
        <v>2533</v>
      </c>
      <c r="F204" s="5">
        <v>13.75</v>
      </c>
      <c r="G204" s="4">
        <v>406</v>
      </c>
      <c r="H204" s="5">
        <v>8.1199999999999992</v>
      </c>
      <c r="I204" s="4">
        <v>160</v>
      </c>
      <c r="J204" s="5">
        <v>71.900000000000006</v>
      </c>
      <c r="K204" s="5">
        <v>21.63</v>
      </c>
      <c r="L204" s="5">
        <v>19.5</v>
      </c>
      <c r="M204" s="4">
        <v>200</v>
      </c>
      <c r="N204" s="5">
        <v>29.22</v>
      </c>
      <c r="O204" s="132">
        <v>4.4907407407407405E-3</v>
      </c>
    </row>
    <row r="205" spans="1:15" ht="15" x14ac:dyDescent="0.25">
      <c r="A205" s="136"/>
      <c r="B205" s="8" t="s">
        <v>29</v>
      </c>
      <c r="C205" s="8">
        <v>2013</v>
      </c>
      <c r="D205" s="45">
        <v>2143</v>
      </c>
      <c r="E205" s="54">
        <v>2143</v>
      </c>
      <c r="F205" s="5">
        <v>13.5</v>
      </c>
      <c r="G205" s="4">
        <v>411</v>
      </c>
      <c r="H205" s="5">
        <v>8.24</v>
      </c>
      <c r="I205" s="4">
        <v>140</v>
      </c>
      <c r="J205" s="5">
        <v>65.27</v>
      </c>
      <c r="K205" s="5" t="s">
        <v>85</v>
      </c>
      <c r="L205" s="5">
        <v>17.88</v>
      </c>
      <c r="M205" s="4" t="s">
        <v>85</v>
      </c>
      <c r="N205" s="5">
        <v>23.73</v>
      </c>
      <c r="O205" s="132">
        <v>4.4328703703703709E-3</v>
      </c>
    </row>
    <row r="206" spans="1:15" ht="15" x14ac:dyDescent="0.25">
      <c r="A206" s="136"/>
      <c r="B206" s="8" t="s">
        <v>57</v>
      </c>
      <c r="C206" s="8">
        <v>2012</v>
      </c>
      <c r="D206" s="45">
        <v>2128</v>
      </c>
      <c r="E206" s="54">
        <v>2128</v>
      </c>
      <c r="F206" s="5">
        <v>14.25</v>
      </c>
      <c r="G206" s="4">
        <v>375</v>
      </c>
      <c r="H206" s="5">
        <v>7.6</v>
      </c>
      <c r="I206" s="4">
        <v>140</v>
      </c>
      <c r="J206" s="5">
        <v>69.8</v>
      </c>
      <c r="K206" s="5" t="s">
        <v>85</v>
      </c>
      <c r="L206" s="5">
        <v>19.100000000000001</v>
      </c>
      <c r="M206" s="4">
        <v>170</v>
      </c>
      <c r="N206" s="5">
        <v>28.74</v>
      </c>
      <c r="O206" s="132">
        <v>4.0856481481481481E-3</v>
      </c>
    </row>
    <row r="207" spans="1:15" ht="15" x14ac:dyDescent="0.25">
      <c r="A207" s="136"/>
      <c r="B207" s="8" t="s">
        <v>32</v>
      </c>
      <c r="C207" s="8">
        <v>2007</v>
      </c>
      <c r="D207" s="45">
        <v>2075</v>
      </c>
      <c r="E207" s="54">
        <v>2075</v>
      </c>
      <c r="F207" s="5">
        <v>13.75</v>
      </c>
      <c r="G207" s="4">
        <v>463</v>
      </c>
      <c r="H207" s="5">
        <v>8.3699999999999992</v>
      </c>
      <c r="I207" s="4">
        <v>140</v>
      </c>
      <c r="J207" s="5" t="s">
        <v>85</v>
      </c>
      <c r="K207" s="5">
        <v>24.03</v>
      </c>
      <c r="L207" s="5">
        <v>21.53</v>
      </c>
      <c r="M207" s="4">
        <v>150</v>
      </c>
      <c r="N207" s="5">
        <v>29.83</v>
      </c>
      <c r="O207" s="132" t="s">
        <v>85</v>
      </c>
    </row>
    <row r="208" spans="1:15" ht="15" x14ac:dyDescent="0.25">
      <c r="A208" s="136"/>
      <c r="B208" s="8" t="s">
        <v>197</v>
      </c>
      <c r="C208" s="8">
        <v>2014</v>
      </c>
      <c r="D208" s="45">
        <v>2029</v>
      </c>
      <c r="E208" s="54">
        <v>2029</v>
      </c>
      <c r="F208" s="5">
        <v>13.75</v>
      </c>
      <c r="G208" s="4">
        <v>477</v>
      </c>
      <c r="H208" s="5">
        <v>8.15</v>
      </c>
      <c r="I208" s="4" t="s">
        <v>85</v>
      </c>
      <c r="J208" s="5">
        <v>68.13</v>
      </c>
      <c r="K208" s="5">
        <v>22</v>
      </c>
      <c r="L208" s="5">
        <v>17.21</v>
      </c>
      <c r="M208" s="4" t="s">
        <v>85</v>
      </c>
      <c r="N208" s="5">
        <v>29.5</v>
      </c>
      <c r="O208" s="132">
        <v>4.6527777777777774E-3</v>
      </c>
    </row>
    <row r="209" spans="1:15" ht="15" x14ac:dyDescent="0.25">
      <c r="A209" s="136"/>
      <c r="B209" s="8" t="s">
        <v>45</v>
      </c>
      <c r="C209" s="8">
        <v>2010</v>
      </c>
      <c r="D209" s="45">
        <v>1481</v>
      </c>
      <c r="E209" s="54">
        <v>1481</v>
      </c>
      <c r="F209" s="5">
        <v>14.19</v>
      </c>
      <c r="G209" s="4">
        <v>305</v>
      </c>
      <c r="H209" s="5">
        <v>7.2</v>
      </c>
      <c r="I209" s="4">
        <v>135</v>
      </c>
      <c r="J209" s="5">
        <v>69.760000000000005</v>
      </c>
      <c r="K209" s="5" t="s">
        <v>85</v>
      </c>
      <c r="L209" s="5">
        <v>16.920000000000002</v>
      </c>
      <c r="M209" s="4" t="s">
        <v>85</v>
      </c>
      <c r="N209" s="5">
        <v>22.74</v>
      </c>
      <c r="O209" s="132">
        <v>0.25555555555555559</v>
      </c>
    </row>
    <row r="210" spans="1:15" ht="15" x14ac:dyDescent="0.25">
      <c r="A210" s="136"/>
      <c r="B210" s="8" t="s">
        <v>16</v>
      </c>
      <c r="C210" s="8">
        <v>2010</v>
      </c>
      <c r="D210" s="45">
        <v>1301</v>
      </c>
      <c r="E210" s="54">
        <v>1301</v>
      </c>
      <c r="F210" s="5">
        <v>12.63</v>
      </c>
      <c r="G210" s="4">
        <v>512</v>
      </c>
      <c r="H210" s="5">
        <v>8.66</v>
      </c>
      <c r="I210" s="4" t="s">
        <v>85</v>
      </c>
      <c r="J210" s="5" t="s">
        <v>85</v>
      </c>
      <c r="K210" s="5" t="s">
        <v>85</v>
      </c>
      <c r="L210" s="5" t="s">
        <v>85</v>
      </c>
      <c r="M210" s="4" t="s">
        <v>85</v>
      </c>
      <c r="N210" s="5" t="s">
        <v>85</v>
      </c>
      <c r="O210" s="132" t="s">
        <v>85</v>
      </c>
    </row>
    <row r="211" spans="1:15" ht="15" x14ac:dyDescent="0.25">
      <c r="A211" s="136">
        <v>29</v>
      </c>
      <c r="B211" s="8" t="s">
        <v>16</v>
      </c>
      <c r="C211" s="8">
        <v>2009</v>
      </c>
      <c r="D211" s="45">
        <v>4046</v>
      </c>
      <c r="E211" s="54">
        <v>4046</v>
      </c>
      <c r="F211" s="5">
        <v>12.69</v>
      </c>
      <c r="G211" s="4">
        <v>517</v>
      </c>
      <c r="H211" s="5">
        <v>9.27</v>
      </c>
      <c r="I211" s="4">
        <v>155</v>
      </c>
      <c r="J211" s="5">
        <v>60.7</v>
      </c>
      <c r="K211" s="5">
        <v>19.309999999999999</v>
      </c>
      <c r="L211" s="5">
        <v>24.8</v>
      </c>
      <c r="M211" s="4">
        <v>190</v>
      </c>
      <c r="N211" s="5">
        <v>40.17</v>
      </c>
      <c r="O211" s="132">
        <v>3.425925925925926E-3</v>
      </c>
    </row>
    <row r="212" spans="1:15" ht="15" x14ac:dyDescent="0.25">
      <c r="A212" s="136"/>
      <c r="B212" s="8" t="s">
        <v>19</v>
      </c>
      <c r="C212" s="8">
        <v>2011</v>
      </c>
      <c r="D212" s="45">
        <v>3304</v>
      </c>
      <c r="E212" s="54">
        <v>3304</v>
      </c>
      <c r="F212" s="5">
        <v>13.59</v>
      </c>
      <c r="G212" s="4">
        <v>506</v>
      </c>
      <c r="H212" s="5">
        <v>8.2200000000000006</v>
      </c>
      <c r="I212" s="4">
        <v>150</v>
      </c>
      <c r="J212" s="5">
        <v>61.29</v>
      </c>
      <c r="K212" s="5">
        <v>23.59</v>
      </c>
      <c r="L212" s="5">
        <v>21.68</v>
      </c>
      <c r="M212" s="4">
        <v>200</v>
      </c>
      <c r="N212" s="5">
        <v>37.69</v>
      </c>
      <c r="O212" s="132">
        <v>3.645833333333333E-3</v>
      </c>
    </row>
    <row r="213" spans="1:15" ht="15" x14ac:dyDescent="0.25">
      <c r="A213" s="136"/>
      <c r="B213" s="8" t="s">
        <v>90</v>
      </c>
      <c r="C213" s="8">
        <v>1999</v>
      </c>
      <c r="D213" s="45">
        <v>3016</v>
      </c>
      <c r="E213" s="54">
        <v>3016</v>
      </c>
      <c r="F213" s="5">
        <v>13.52</v>
      </c>
      <c r="G213" s="4">
        <v>466</v>
      </c>
      <c r="H213" s="5">
        <v>8.4</v>
      </c>
      <c r="I213" s="4">
        <v>145</v>
      </c>
      <c r="J213" s="5">
        <v>63.3</v>
      </c>
      <c r="K213" s="5">
        <v>22.49</v>
      </c>
      <c r="L213" s="5">
        <v>21.85</v>
      </c>
      <c r="M213" s="4">
        <v>215</v>
      </c>
      <c r="N213" s="5">
        <v>25.6</v>
      </c>
      <c r="O213" s="132">
        <v>3.7615740740740739E-3</v>
      </c>
    </row>
    <row r="214" spans="1:15" ht="15" x14ac:dyDescent="0.25">
      <c r="A214" s="136"/>
      <c r="B214" s="8" t="s">
        <v>27</v>
      </c>
      <c r="C214" s="8">
        <v>2009</v>
      </c>
      <c r="D214" s="45">
        <v>2916</v>
      </c>
      <c r="E214" s="54">
        <v>2916</v>
      </c>
      <c r="F214" s="5">
        <v>13.02</v>
      </c>
      <c r="G214" s="4">
        <v>464</v>
      </c>
      <c r="H214" s="5">
        <v>8.57</v>
      </c>
      <c r="I214" s="4">
        <v>145</v>
      </c>
      <c r="J214" s="5">
        <v>63</v>
      </c>
      <c r="K214" s="5">
        <v>24.52</v>
      </c>
      <c r="L214" s="5">
        <v>19.940000000000001</v>
      </c>
      <c r="M214" s="4">
        <v>220</v>
      </c>
      <c r="N214" s="5">
        <v>22.48</v>
      </c>
      <c r="O214" s="132">
        <v>3.8310185185185183E-3</v>
      </c>
    </row>
    <row r="215" spans="1:15" ht="15" x14ac:dyDescent="0.25">
      <c r="A215" s="136"/>
      <c r="B215" s="8" t="s">
        <v>13</v>
      </c>
      <c r="C215" s="8">
        <v>2012</v>
      </c>
      <c r="D215" s="45">
        <v>2883</v>
      </c>
      <c r="E215" s="54">
        <v>2883</v>
      </c>
      <c r="F215" s="5">
        <v>13.43</v>
      </c>
      <c r="G215" s="4">
        <v>441</v>
      </c>
      <c r="H215" s="5">
        <v>7.74</v>
      </c>
      <c r="I215" s="4">
        <v>150</v>
      </c>
      <c r="J215" s="5">
        <v>67.099999999999994</v>
      </c>
      <c r="K215" s="5">
        <v>22.98</v>
      </c>
      <c r="L215" s="5">
        <v>22.76</v>
      </c>
      <c r="M215" s="4">
        <v>230</v>
      </c>
      <c r="N215" s="5">
        <v>34.090000000000003</v>
      </c>
      <c r="O215" s="132">
        <v>4.0972222222222226E-3</v>
      </c>
    </row>
    <row r="216" spans="1:15" ht="15" x14ac:dyDescent="0.25">
      <c r="A216" s="136"/>
      <c r="B216" s="8" t="s">
        <v>202</v>
      </c>
      <c r="C216" s="8">
        <v>2017</v>
      </c>
      <c r="D216" s="45">
        <v>2637</v>
      </c>
      <c r="E216" s="54">
        <v>2637</v>
      </c>
      <c r="F216" s="5">
        <v>13.3</v>
      </c>
      <c r="G216" s="4">
        <v>516</v>
      </c>
      <c r="H216" s="5">
        <v>9.51</v>
      </c>
      <c r="I216" s="4">
        <v>150</v>
      </c>
      <c r="J216" s="5">
        <v>70.5</v>
      </c>
      <c r="K216" s="5" t="s">
        <v>85</v>
      </c>
      <c r="L216" s="5">
        <v>23</v>
      </c>
      <c r="M216" s="4" t="s">
        <v>85</v>
      </c>
      <c r="N216" s="5">
        <v>34.58</v>
      </c>
      <c r="O216" s="132">
        <v>4.4212962962962956E-3</v>
      </c>
    </row>
    <row r="217" spans="1:15" ht="15" x14ac:dyDescent="0.25">
      <c r="A217" s="136"/>
      <c r="B217" s="8" t="s">
        <v>41</v>
      </c>
      <c r="C217" s="8">
        <v>2006</v>
      </c>
      <c r="D217" s="45">
        <v>2246</v>
      </c>
      <c r="E217" s="54">
        <v>2246</v>
      </c>
      <c r="F217" s="5">
        <v>14.18</v>
      </c>
      <c r="G217" s="4">
        <v>421</v>
      </c>
      <c r="H217" s="5">
        <v>9.14</v>
      </c>
      <c r="I217" s="4">
        <v>150</v>
      </c>
      <c r="J217" s="5">
        <v>68.150000000000006</v>
      </c>
      <c r="K217" s="5" t="s">
        <v>85</v>
      </c>
      <c r="L217" s="5">
        <v>23.34</v>
      </c>
      <c r="M217" s="4" t="s">
        <v>85</v>
      </c>
      <c r="N217" s="5">
        <v>20.309999999999999</v>
      </c>
      <c r="O217" s="132">
        <v>4.2013888888888891E-3</v>
      </c>
    </row>
    <row r="218" spans="1:15" ht="15" x14ac:dyDescent="0.25">
      <c r="A218" s="136"/>
      <c r="B218" s="8" t="s">
        <v>31</v>
      </c>
      <c r="C218" s="8">
        <v>2008</v>
      </c>
      <c r="D218" s="45">
        <v>2040</v>
      </c>
      <c r="E218" s="54">
        <v>2040</v>
      </c>
      <c r="F218" s="5">
        <v>13.71</v>
      </c>
      <c r="G218" s="4">
        <v>441</v>
      </c>
      <c r="H218" s="5">
        <v>6.55</v>
      </c>
      <c r="I218" s="4">
        <v>130</v>
      </c>
      <c r="J218" s="5">
        <v>68.16</v>
      </c>
      <c r="K218" s="5" t="s">
        <v>85</v>
      </c>
      <c r="L218" s="5">
        <v>14.99</v>
      </c>
      <c r="M218" s="4" t="s">
        <v>85</v>
      </c>
      <c r="N218" s="5">
        <v>25.21</v>
      </c>
      <c r="O218" s="132">
        <v>3.9930555555555561E-3</v>
      </c>
    </row>
    <row r="219" spans="1:15" ht="15" x14ac:dyDescent="0.25">
      <c r="A219" s="136"/>
      <c r="B219" s="8" t="s">
        <v>29</v>
      </c>
      <c r="C219" s="8">
        <v>2012</v>
      </c>
      <c r="D219" s="45">
        <v>2030</v>
      </c>
      <c r="E219" s="54">
        <v>2030</v>
      </c>
      <c r="F219" s="5">
        <v>14.21</v>
      </c>
      <c r="G219" s="4">
        <v>419</v>
      </c>
      <c r="H219" s="5">
        <v>8.08</v>
      </c>
      <c r="I219" s="4">
        <v>140</v>
      </c>
      <c r="J219" s="5">
        <v>67.8</v>
      </c>
      <c r="K219" s="5" t="s">
        <v>85</v>
      </c>
      <c r="L219" s="5">
        <v>19.12</v>
      </c>
      <c r="M219" s="4" t="s">
        <v>85</v>
      </c>
      <c r="N219" s="5">
        <v>25.32</v>
      </c>
      <c r="O219" s="132">
        <v>4.4212962962962956E-3</v>
      </c>
    </row>
    <row r="220" spans="1:15" ht="15" x14ac:dyDescent="0.25">
      <c r="A220" s="136"/>
      <c r="B220" s="8" t="s">
        <v>35</v>
      </c>
      <c r="C220" s="8">
        <v>2008</v>
      </c>
      <c r="D220" s="45">
        <v>1789</v>
      </c>
      <c r="E220" s="54">
        <v>1789</v>
      </c>
      <c r="F220" s="5">
        <v>14.19</v>
      </c>
      <c r="G220" s="4">
        <v>392</v>
      </c>
      <c r="H220" s="5">
        <v>7.25</v>
      </c>
      <c r="I220" s="4">
        <v>130</v>
      </c>
      <c r="J220" s="5">
        <v>70.12</v>
      </c>
      <c r="K220" s="5" t="s">
        <v>85</v>
      </c>
      <c r="L220" s="5">
        <v>15.9</v>
      </c>
      <c r="M220" s="4" t="s">
        <v>85</v>
      </c>
      <c r="N220" s="5">
        <v>23.82</v>
      </c>
      <c r="O220" s="132">
        <v>4.2708333333333339E-3</v>
      </c>
    </row>
    <row r="221" spans="1:15" ht="15" x14ac:dyDescent="0.25">
      <c r="A221" s="136"/>
      <c r="B221" s="8" t="s">
        <v>57</v>
      </c>
      <c r="C221" s="8">
        <v>2011</v>
      </c>
      <c r="D221" s="45">
        <v>1708</v>
      </c>
      <c r="E221" s="54">
        <v>1708</v>
      </c>
      <c r="F221" s="5">
        <v>15.25</v>
      </c>
      <c r="G221" s="4">
        <v>391</v>
      </c>
      <c r="H221" s="5">
        <v>8.1</v>
      </c>
      <c r="I221" s="4">
        <v>125</v>
      </c>
      <c r="J221" s="5">
        <v>74.44</v>
      </c>
      <c r="K221" s="5" t="s">
        <v>85</v>
      </c>
      <c r="L221" s="5">
        <v>18.53</v>
      </c>
      <c r="M221" s="4" t="s">
        <v>85</v>
      </c>
      <c r="N221" s="5">
        <v>28.7</v>
      </c>
      <c r="O221" s="132">
        <v>4.3287037037037035E-3</v>
      </c>
    </row>
    <row r="222" spans="1:15" ht="15" x14ac:dyDescent="0.25">
      <c r="A222" s="136">
        <v>28</v>
      </c>
      <c r="B222" s="8" t="s">
        <v>22</v>
      </c>
      <c r="C222" s="8">
        <v>2008</v>
      </c>
      <c r="D222" s="45">
        <v>3342</v>
      </c>
      <c r="E222" s="54">
        <v>3342</v>
      </c>
      <c r="F222" s="5">
        <v>13.78</v>
      </c>
      <c r="G222" s="4">
        <v>484</v>
      </c>
      <c r="H222" s="5">
        <v>8.56</v>
      </c>
      <c r="I222" s="4">
        <v>170</v>
      </c>
      <c r="J222" s="5">
        <v>63.25</v>
      </c>
      <c r="K222" s="5">
        <v>20.95</v>
      </c>
      <c r="L222" s="5">
        <v>21.3</v>
      </c>
      <c r="M222" s="4">
        <v>170</v>
      </c>
      <c r="N222" s="5">
        <v>36</v>
      </c>
      <c r="O222" s="132">
        <v>3.8078703703703707E-3</v>
      </c>
    </row>
    <row r="223" spans="1:15" ht="15" x14ac:dyDescent="0.25">
      <c r="A223" s="136"/>
      <c r="B223" s="8" t="s">
        <v>17</v>
      </c>
      <c r="C223" s="8">
        <v>2011</v>
      </c>
      <c r="D223" s="45">
        <v>3282</v>
      </c>
      <c r="E223" s="54">
        <v>3282</v>
      </c>
      <c r="F223" s="5">
        <v>13.14</v>
      </c>
      <c r="G223" s="4">
        <v>465</v>
      </c>
      <c r="H223" s="5">
        <v>7.93</v>
      </c>
      <c r="I223" s="4">
        <v>155</v>
      </c>
      <c r="J223" s="5">
        <v>62.54</v>
      </c>
      <c r="K223" s="5">
        <v>22.76</v>
      </c>
      <c r="L223" s="5">
        <v>24.96</v>
      </c>
      <c r="M223" s="4">
        <v>200</v>
      </c>
      <c r="N223" s="5">
        <v>33.79</v>
      </c>
      <c r="O223" s="132">
        <v>3.7384259259259263E-3</v>
      </c>
    </row>
    <row r="224" spans="1:15" ht="15" x14ac:dyDescent="0.25">
      <c r="A224" s="136"/>
      <c r="B224" s="8" t="s">
        <v>19</v>
      </c>
      <c r="C224" s="8">
        <v>2010</v>
      </c>
      <c r="D224" s="45">
        <v>3060</v>
      </c>
      <c r="E224" s="54">
        <v>3060</v>
      </c>
      <c r="F224" s="5">
        <v>13.37</v>
      </c>
      <c r="G224" s="4">
        <v>460</v>
      </c>
      <c r="H224" s="5">
        <v>8.39</v>
      </c>
      <c r="I224" s="4">
        <v>155</v>
      </c>
      <c r="J224" s="5">
        <v>63.17</v>
      </c>
      <c r="K224" s="5">
        <v>24.16</v>
      </c>
      <c r="L224" s="5">
        <v>19.5</v>
      </c>
      <c r="M224" s="4">
        <v>190</v>
      </c>
      <c r="N224" s="5">
        <v>33.97</v>
      </c>
      <c r="O224" s="132">
        <v>3.7384259259259263E-3</v>
      </c>
    </row>
    <row r="225" spans="1:15" ht="15" x14ac:dyDescent="0.25">
      <c r="A225" s="136"/>
      <c r="B225" s="8" t="s">
        <v>87</v>
      </c>
      <c r="C225" s="8">
        <v>2008</v>
      </c>
      <c r="D225" s="45">
        <v>2985</v>
      </c>
      <c r="E225" s="54">
        <v>2985</v>
      </c>
      <c r="F225" s="5">
        <v>12.56</v>
      </c>
      <c r="G225" s="4">
        <v>500</v>
      </c>
      <c r="H225" s="5">
        <v>8.94</v>
      </c>
      <c r="I225" s="4">
        <v>150</v>
      </c>
      <c r="J225" s="5">
        <v>62.15</v>
      </c>
      <c r="K225" s="5" t="s">
        <v>85</v>
      </c>
      <c r="L225" s="5">
        <v>22.7</v>
      </c>
      <c r="M225" s="4">
        <v>160</v>
      </c>
      <c r="N225" s="5">
        <v>23.35</v>
      </c>
      <c r="O225" s="132">
        <v>3.9351851851851857E-3</v>
      </c>
    </row>
    <row r="226" spans="1:15" ht="15" x14ac:dyDescent="0.25">
      <c r="A226" s="136"/>
      <c r="B226" s="8" t="s">
        <v>26</v>
      </c>
      <c r="C226" s="8">
        <v>2009</v>
      </c>
      <c r="D226" s="45">
        <v>2616</v>
      </c>
      <c r="E226" s="54">
        <v>2616</v>
      </c>
      <c r="F226" s="5">
        <v>13.25</v>
      </c>
      <c r="G226" s="4">
        <v>429</v>
      </c>
      <c r="H226" s="5">
        <v>7.32</v>
      </c>
      <c r="I226" s="4">
        <v>130</v>
      </c>
      <c r="J226" s="5">
        <v>61.1</v>
      </c>
      <c r="K226" s="5">
        <v>26.17</v>
      </c>
      <c r="L226" s="5">
        <v>18.989999999999998</v>
      </c>
      <c r="M226" s="4">
        <v>120</v>
      </c>
      <c r="N226" s="5">
        <v>21</v>
      </c>
      <c r="O226" s="132">
        <v>3.472222222222222E-3</v>
      </c>
    </row>
    <row r="227" spans="1:15" ht="15" x14ac:dyDescent="0.25">
      <c r="A227" s="136"/>
      <c r="B227" s="8" t="s">
        <v>90</v>
      </c>
      <c r="C227" s="8">
        <v>1998</v>
      </c>
      <c r="D227" s="45">
        <v>2264</v>
      </c>
      <c r="E227" s="54">
        <v>2264</v>
      </c>
      <c r="F227" s="5">
        <v>13.7</v>
      </c>
      <c r="G227" s="4">
        <v>413</v>
      </c>
      <c r="H227" s="5">
        <v>8.52</v>
      </c>
      <c r="I227" s="4">
        <v>135</v>
      </c>
      <c r="J227" s="5">
        <v>67</v>
      </c>
      <c r="K227" s="5" t="s">
        <v>85</v>
      </c>
      <c r="L227" s="5">
        <v>17.399999999999999</v>
      </c>
      <c r="M227" s="4">
        <v>180</v>
      </c>
      <c r="N227" s="5">
        <v>23.78</v>
      </c>
      <c r="O227" s="132">
        <v>4.0856481481481481E-3</v>
      </c>
    </row>
    <row r="228" spans="1:15" ht="15" x14ac:dyDescent="0.25">
      <c r="A228" s="136"/>
      <c r="B228" s="8" t="s">
        <v>29</v>
      </c>
      <c r="C228" s="8">
        <v>2011</v>
      </c>
      <c r="D228" s="45">
        <v>2097</v>
      </c>
      <c r="E228" s="54">
        <v>2097</v>
      </c>
      <c r="F228" s="5">
        <v>13.56</v>
      </c>
      <c r="G228" s="4">
        <v>422</v>
      </c>
      <c r="H228" s="5">
        <v>7.35</v>
      </c>
      <c r="I228" s="4">
        <v>130</v>
      </c>
      <c r="J228" s="5">
        <v>66.98</v>
      </c>
      <c r="K228" s="5" t="s">
        <v>85</v>
      </c>
      <c r="L228" s="5">
        <v>20.309999999999999</v>
      </c>
      <c r="M228" s="4" t="s">
        <v>85</v>
      </c>
      <c r="N228" s="5">
        <v>24.72</v>
      </c>
      <c r="O228" s="132">
        <v>4.2708333333333339E-3</v>
      </c>
    </row>
    <row r="229" spans="1:15" ht="15" x14ac:dyDescent="0.25">
      <c r="A229" s="136"/>
      <c r="B229" s="8" t="s">
        <v>51</v>
      </c>
      <c r="C229" s="8">
        <v>2008</v>
      </c>
      <c r="D229" s="45">
        <v>2090</v>
      </c>
      <c r="E229" s="54">
        <v>2090</v>
      </c>
      <c r="F229" s="5">
        <v>14.15</v>
      </c>
      <c r="G229" s="4">
        <v>385</v>
      </c>
      <c r="H229" s="5">
        <v>8.5299999999999994</v>
      </c>
      <c r="I229" s="4">
        <v>145</v>
      </c>
      <c r="J229" s="5">
        <v>68.02</v>
      </c>
      <c r="K229" s="5" t="s">
        <v>85</v>
      </c>
      <c r="L229" s="5">
        <v>16.18</v>
      </c>
      <c r="M229" s="4" t="s">
        <v>85</v>
      </c>
      <c r="N229" s="5">
        <v>31.83</v>
      </c>
      <c r="O229" s="132">
        <v>4.3749999999999995E-3</v>
      </c>
    </row>
    <row r="230" spans="1:15" ht="15" x14ac:dyDescent="0.25">
      <c r="A230" s="136"/>
      <c r="B230" s="8" t="s">
        <v>31</v>
      </c>
      <c r="C230" s="8">
        <v>2007</v>
      </c>
      <c r="D230" s="45">
        <v>2085</v>
      </c>
      <c r="E230" s="54">
        <v>2085</v>
      </c>
      <c r="F230" s="5">
        <v>13.6</v>
      </c>
      <c r="G230" s="4">
        <v>415</v>
      </c>
      <c r="H230" s="5">
        <v>7</v>
      </c>
      <c r="I230" s="4">
        <v>130</v>
      </c>
      <c r="J230" s="5">
        <v>66.87</v>
      </c>
      <c r="K230" s="5" t="s">
        <v>85</v>
      </c>
      <c r="L230" s="5">
        <v>15.36</v>
      </c>
      <c r="M230" s="4" t="s">
        <v>85</v>
      </c>
      <c r="N230" s="5">
        <v>23.49</v>
      </c>
      <c r="O230" s="132">
        <v>3.9120370370370368E-3</v>
      </c>
    </row>
    <row r="231" spans="1:15" ht="15" x14ac:dyDescent="0.25">
      <c r="A231" s="136"/>
      <c r="B231" s="8" t="s">
        <v>129</v>
      </c>
      <c r="C231" s="8">
        <v>1997</v>
      </c>
      <c r="D231" s="45">
        <v>2058</v>
      </c>
      <c r="E231" s="54">
        <v>2058</v>
      </c>
      <c r="F231" s="5">
        <v>14.5</v>
      </c>
      <c r="G231" s="4">
        <v>428</v>
      </c>
      <c r="H231" s="5">
        <v>7.7</v>
      </c>
      <c r="I231" s="4">
        <v>125</v>
      </c>
      <c r="J231" s="5">
        <v>68.400000000000006</v>
      </c>
      <c r="K231" s="5">
        <v>25.42</v>
      </c>
      <c r="L231" s="5">
        <v>20.28</v>
      </c>
      <c r="M231" s="4">
        <v>200</v>
      </c>
      <c r="N231" s="5">
        <v>23.91</v>
      </c>
      <c r="O231" s="132">
        <v>4.4212962962962956E-3</v>
      </c>
    </row>
    <row r="232" spans="1:15" ht="15" x14ac:dyDescent="0.25">
      <c r="A232" s="136"/>
      <c r="B232" s="8" t="s">
        <v>107</v>
      </c>
      <c r="C232" s="8">
        <v>1997</v>
      </c>
      <c r="D232" s="45">
        <v>2047</v>
      </c>
      <c r="E232" s="54">
        <v>2047</v>
      </c>
      <c r="F232" s="5">
        <v>14.45</v>
      </c>
      <c r="G232" s="4">
        <v>420</v>
      </c>
      <c r="H232" s="5">
        <v>7.08</v>
      </c>
      <c r="I232" s="4">
        <v>130</v>
      </c>
      <c r="J232" s="5">
        <v>64.900000000000006</v>
      </c>
      <c r="K232" s="5">
        <v>26.97</v>
      </c>
      <c r="L232" s="5">
        <v>17.62</v>
      </c>
      <c r="M232" s="4" t="s">
        <v>85</v>
      </c>
      <c r="N232" s="5">
        <v>19.899999999999999</v>
      </c>
      <c r="O232" s="132">
        <v>3.8888888888888883E-3</v>
      </c>
    </row>
    <row r="233" spans="1:15" ht="15" x14ac:dyDescent="0.25">
      <c r="A233" s="136"/>
      <c r="B233" s="8" t="s">
        <v>35</v>
      </c>
      <c r="C233" s="8">
        <v>2007</v>
      </c>
      <c r="D233" s="45">
        <v>1771</v>
      </c>
      <c r="E233" s="54">
        <v>1771</v>
      </c>
      <c r="F233" s="5">
        <v>14.62</v>
      </c>
      <c r="G233" s="4">
        <v>394</v>
      </c>
      <c r="H233" s="5">
        <v>8.07</v>
      </c>
      <c r="I233" s="4">
        <v>125</v>
      </c>
      <c r="J233" s="5">
        <v>70.53</v>
      </c>
      <c r="K233" s="5" t="s">
        <v>85</v>
      </c>
      <c r="L233" s="5">
        <v>19.329999999999998</v>
      </c>
      <c r="M233" s="4" t="s">
        <v>85</v>
      </c>
      <c r="N233" s="5">
        <v>23.08</v>
      </c>
      <c r="O233" s="132">
        <v>4.363425925925926E-3</v>
      </c>
    </row>
    <row r="234" spans="1:15" ht="15" x14ac:dyDescent="0.25">
      <c r="A234" s="136"/>
      <c r="B234" s="8" t="s">
        <v>157</v>
      </c>
      <c r="C234" s="8">
        <v>2013</v>
      </c>
      <c r="D234" s="45">
        <v>1569</v>
      </c>
      <c r="E234" s="54">
        <v>1569</v>
      </c>
      <c r="F234" s="5">
        <v>14.4</v>
      </c>
      <c r="G234" s="4">
        <v>395</v>
      </c>
      <c r="H234" s="5">
        <v>6.3</v>
      </c>
      <c r="I234" s="4">
        <v>125</v>
      </c>
      <c r="J234" s="5">
        <v>71.489999999999995</v>
      </c>
      <c r="K234" s="5">
        <v>34.01</v>
      </c>
      <c r="L234" s="5">
        <v>14.53</v>
      </c>
      <c r="M234" s="4" t="s">
        <v>85</v>
      </c>
      <c r="N234" s="5">
        <v>23.97</v>
      </c>
      <c r="O234" s="132">
        <v>4.4791666666666669E-3</v>
      </c>
    </row>
    <row r="235" spans="1:15" ht="15" x14ac:dyDescent="0.25">
      <c r="A235" s="136"/>
      <c r="B235" s="8" t="s">
        <v>59</v>
      </c>
      <c r="C235" s="8">
        <v>2011</v>
      </c>
      <c r="D235" s="45">
        <v>442</v>
      </c>
      <c r="E235" s="54">
        <v>442</v>
      </c>
      <c r="F235" s="5">
        <v>14.97</v>
      </c>
      <c r="G235" s="4" t="s">
        <v>85</v>
      </c>
      <c r="H235" s="5" t="s">
        <v>85</v>
      </c>
      <c r="I235" s="4" t="s">
        <v>85</v>
      </c>
      <c r="J235" s="5" t="s">
        <v>85</v>
      </c>
      <c r="K235" s="5" t="s">
        <v>85</v>
      </c>
      <c r="L235" s="5" t="s">
        <v>85</v>
      </c>
      <c r="M235" s="4" t="s">
        <v>85</v>
      </c>
      <c r="N235" s="5">
        <v>28.63</v>
      </c>
      <c r="O235" s="132" t="s">
        <v>85</v>
      </c>
    </row>
    <row r="236" spans="1:15" ht="15" x14ac:dyDescent="0.25">
      <c r="A236" s="136">
        <v>27</v>
      </c>
      <c r="B236" s="8" t="s">
        <v>160</v>
      </c>
      <c r="C236" s="8">
        <v>2017</v>
      </c>
      <c r="D236" s="45">
        <v>4867</v>
      </c>
      <c r="E236" s="54">
        <v>4867</v>
      </c>
      <c r="F236" s="5">
        <v>11.4</v>
      </c>
      <c r="G236" s="4">
        <v>600</v>
      </c>
      <c r="H236" s="5">
        <v>10.76</v>
      </c>
      <c r="I236" s="4">
        <v>173</v>
      </c>
      <c r="J236" s="5">
        <v>55</v>
      </c>
      <c r="K236" s="5">
        <v>18.8</v>
      </c>
      <c r="L236" s="5">
        <v>26.4</v>
      </c>
      <c r="M236" s="4">
        <v>200</v>
      </c>
      <c r="N236" s="5">
        <v>35.020000000000003</v>
      </c>
      <c r="O236" s="132">
        <v>3.530092592592592E-3</v>
      </c>
    </row>
    <row r="237" spans="1:15" ht="15" x14ac:dyDescent="0.25">
      <c r="A237" s="136"/>
      <c r="B237" s="8" t="s">
        <v>16</v>
      </c>
      <c r="C237" s="8">
        <v>2007</v>
      </c>
      <c r="D237" s="45">
        <v>4119</v>
      </c>
      <c r="E237" s="54">
        <v>4119</v>
      </c>
      <c r="F237" s="5">
        <v>12.46</v>
      </c>
      <c r="G237" s="4">
        <v>516</v>
      </c>
      <c r="H237" s="5">
        <v>9.51</v>
      </c>
      <c r="I237" s="4">
        <v>150</v>
      </c>
      <c r="J237" s="5">
        <v>58.46</v>
      </c>
      <c r="K237" s="5">
        <v>19.600000000000001</v>
      </c>
      <c r="L237" s="5">
        <v>24.05</v>
      </c>
      <c r="M237" s="4">
        <v>190</v>
      </c>
      <c r="N237" s="5">
        <v>40.28</v>
      </c>
      <c r="O237" s="132">
        <v>3.3912037037037036E-3</v>
      </c>
    </row>
    <row r="238" spans="1:15" ht="15" x14ac:dyDescent="0.25">
      <c r="A238" s="136"/>
      <c r="B238" s="8" t="s">
        <v>87</v>
      </c>
      <c r="C238" s="8">
        <v>2007</v>
      </c>
      <c r="D238" s="45">
        <v>2966</v>
      </c>
      <c r="E238" s="54">
        <v>2966</v>
      </c>
      <c r="F238" s="5">
        <v>12.25</v>
      </c>
      <c r="G238" s="4">
        <v>513</v>
      </c>
      <c r="H238" s="5">
        <v>9.41</v>
      </c>
      <c r="I238" s="4">
        <v>125</v>
      </c>
      <c r="J238" s="5">
        <v>60.62</v>
      </c>
      <c r="K238" s="5" t="s">
        <v>85</v>
      </c>
      <c r="L238" s="5">
        <v>23.86</v>
      </c>
      <c r="M238" s="4">
        <v>150</v>
      </c>
      <c r="N238" s="5">
        <v>24.08</v>
      </c>
      <c r="O238" s="132">
        <v>3.9930555555555561E-3</v>
      </c>
    </row>
    <row r="239" spans="1:15" ht="15" x14ac:dyDescent="0.25">
      <c r="A239" s="136"/>
      <c r="B239" s="8" t="s">
        <v>17</v>
      </c>
      <c r="C239" s="8">
        <v>2010</v>
      </c>
      <c r="D239" s="45">
        <v>2824</v>
      </c>
      <c r="E239" s="54">
        <v>2824</v>
      </c>
      <c r="F239" s="5">
        <v>13.22</v>
      </c>
      <c r="G239" s="4">
        <v>469</v>
      </c>
      <c r="H239" s="5">
        <v>7.6</v>
      </c>
      <c r="I239" s="4">
        <v>150</v>
      </c>
      <c r="J239" s="5">
        <v>66.84</v>
      </c>
      <c r="K239" s="5">
        <v>22.65</v>
      </c>
      <c r="L239" s="5">
        <v>22.99</v>
      </c>
      <c r="M239" s="4">
        <v>207</v>
      </c>
      <c r="N239" s="5">
        <v>33.659999999999997</v>
      </c>
      <c r="O239" s="132">
        <v>4.4328703703703709E-3</v>
      </c>
    </row>
    <row r="240" spans="1:15" ht="15" x14ac:dyDescent="0.25">
      <c r="A240" s="136"/>
      <c r="B240" s="8" t="s">
        <v>59</v>
      </c>
      <c r="C240" s="8">
        <v>2010</v>
      </c>
      <c r="D240" s="45">
        <v>2720</v>
      </c>
      <c r="E240" s="54">
        <v>2720</v>
      </c>
      <c r="F240" s="5">
        <v>13.56</v>
      </c>
      <c r="G240" s="4">
        <v>473</v>
      </c>
      <c r="H240" s="5">
        <v>7.8</v>
      </c>
      <c r="I240" s="4">
        <v>150</v>
      </c>
      <c r="J240" s="5">
        <v>63.9</v>
      </c>
      <c r="K240" s="5">
        <v>22.93</v>
      </c>
      <c r="L240" s="5">
        <v>17.68</v>
      </c>
      <c r="M240" s="4" t="s">
        <v>85</v>
      </c>
      <c r="N240" s="5">
        <v>32.33</v>
      </c>
      <c r="O240" s="132">
        <v>4.0277777777777777E-3</v>
      </c>
    </row>
    <row r="241" spans="1:15" ht="15" x14ac:dyDescent="0.25">
      <c r="A241" s="136"/>
      <c r="B241" s="8" t="s">
        <v>27</v>
      </c>
      <c r="C241" s="8">
        <v>2007</v>
      </c>
      <c r="D241" s="45">
        <v>2559</v>
      </c>
      <c r="E241" s="54">
        <v>2559</v>
      </c>
      <c r="F241" s="5">
        <v>12.75</v>
      </c>
      <c r="G241" s="4">
        <v>487</v>
      </c>
      <c r="H241" s="5">
        <v>8.9700000000000006</v>
      </c>
      <c r="I241" s="4">
        <v>145</v>
      </c>
      <c r="J241" s="5">
        <v>61.69</v>
      </c>
      <c r="K241" s="5">
        <v>26.78</v>
      </c>
      <c r="L241" s="5">
        <v>18.63</v>
      </c>
      <c r="M241" s="4">
        <v>170</v>
      </c>
      <c r="N241" s="5">
        <v>27.03</v>
      </c>
      <c r="O241" s="132" t="s">
        <v>85</v>
      </c>
    </row>
    <row r="242" spans="1:15" ht="15" x14ac:dyDescent="0.25">
      <c r="A242" s="136"/>
      <c r="B242" s="8" t="s">
        <v>26</v>
      </c>
      <c r="C242" s="8">
        <v>2008</v>
      </c>
      <c r="D242" s="45">
        <v>2418</v>
      </c>
      <c r="E242" s="54">
        <v>2418</v>
      </c>
      <c r="F242" s="5">
        <v>13.12</v>
      </c>
      <c r="G242" s="4">
        <v>433</v>
      </c>
      <c r="H242" s="5">
        <v>7.18</v>
      </c>
      <c r="I242" s="4">
        <v>135</v>
      </c>
      <c r="J242" s="5">
        <v>61.55</v>
      </c>
      <c r="K242" s="5" t="s">
        <v>85</v>
      </c>
      <c r="L242" s="5">
        <v>14.67</v>
      </c>
      <c r="M242" s="4" t="s">
        <v>85</v>
      </c>
      <c r="N242" s="5">
        <v>22.6</v>
      </c>
      <c r="O242" s="132">
        <v>3.7731481481481483E-3</v>
      </c>
    </row>
    <row r="243" spans="1:15" ht="15" x14ac:dyDescent="0.25">
      <c r="A243" s="136"/>
      <c r="B243" s="8" t="s">
        <v>40</v>
      </c>
      <c r="C243" s="8">
        <v>2006</v>
      </c>
      <c r="D243" s="45">
        <v>2367</v>
      </c>
      <c r="E243" s="54">
        <v>2367</v>
      </c>
      <c r="F243" s="5">
        <v>13.72</v>
      </c>
      <c r="G243" s="4">
        <v>403</v>
      </c>
      <c r="H243" s="5">
        <v>7.92</v>
      </c>
      <c r="I243" s="4">
        <v>155</v>
      </c>
      <c r="J243" s="5">
        <v>66.86</v>
      </c>
      <c r="K243" s="5">
        <v>22.6</v>
      </c>
      <c r="L243" s="5">
        <v>16.2</v>
      </c>
      <c r="M243" s="4">
        <v>120</v>
      </c>
      <c r="N243" s="5">
        <v>27.25</v>
      </c>
      <c r="O243" s="132">
        <v>4.340277777777778E-3</v>
      </c>
    </row>
    <row r="244" spans="1:15" ht="15" x14ac:dyDescent="0.25">
      <c r="A244" s="136"/>
      <c r="B244" s="8" t="s">
        <v>29</v>
      </c>
      <c r="C244" s="8">
        <v>2010</v>
      </c>
      <c r="D244" s="45">
        <v>2136</v>
      </c>
      <c r="E244" s="54">
        <v>2136</v>
      </c>
      <c r="F244" s="5">
        <v>13.53</v>
      </c>
      <c r="G244" s="4">
        <v>414</v>
      </c>
      <c r="H244" s="5">
        <v>7.76</v>
      </c>
      <c r="I244" s="4">
        <v>140</v>
      </c>
      <c r="J244" s="5">
        <v>68</v>
      </c>
      <c r="K244" s="5" t="s">
        <v>85</v>
      </c>
      <c r="L244" s="5">
        <v>19.690000000000001</v>
      </c>
      <c r="M244" s="4" t="s">
        <v>85</v>
      </c>
      <c r="N244" s="5">
        <v>24.42</v>
      </c>
      <c r="O244" s="132">
        <v>4.2824074074074075E-3</v>
      </c>
    </row>
    <row r="245" spans="1:15" ht="15" x14ac:dyDescent="0.25">
      <c r="A245" s="136"/>
      <c r="B245" s="8" t="s">
        <v>37</v>
      </c>
      <c r="C245" s="8">
        <v>2009</v>
      </c>
      <c r="D245" s="45">
        <v>1566</v>
      </c>
      <c r="E245" s="54">
        <v>1566</v>
      </c>
      <c r="F245" s="5">
        <v>15.42</v>
      </c>
      <c r="G245" s="4">
        <v>390</v>
      </c>
      <c r="H245" s="5">
        <v>7.56</v>
      </c>
      <c r="I245" s="4">
        <v>135</v>
      </c>
      <c r="J245" s="5">
        <v>84.2</v>
      </c>
      <c r="K245" s="5">
        <v>25.24</v>
      </c>
      <c r="L245" s="5">
        <v>16.2</v>
      </c>
      <c r="M245" s="4">
        <v>170</v>
      </c>
      <c r="N245" s="5">
        <v>16.309999999999999</v>
      </c>
      <c r="O245" s="132">
        <v>4.3981481481481484E-3</v>
      </c>
    </row>
    <row r="246" spans="1:15" ht="15" x14ac:dyDescent="0.25">
      <c r="A246" s="136"/>
      <c r="B246" s="8" t="s">
        <v>36</v>
      </c>
      <c r="C246" s="8">
        <v>2008</v>
      </c>
      <c r="D246" s="45">
        <v>1490</v>
      </c>
      <c r="E246" s="54">
        <v>1490</v>
      </c>
      <c r="F246" s="5">
        <v>14.97</v>
      </c>
      <c r="G246" s="4">
        <v>370</v>
      </c>
      <c r="H246" s="5">
        <v>7.49</v>
      </c>
      <c r="I246" s="4">
        <v>125</v>
      </c>
      <c r="J246" s="5">
        <v>77.41</v>
      </c>
      <c r="K246" s="5" t="s">
        <v>85</v>
      </c>
      <c r="L246" s="5">
        <v>18.07</v>
      </c>
      <c r="M246" s="4" t="s">
        <v>85</v>
      </c>
      <c r="N246" s="5">
        <v>25.8</v>
      </c>
      <c r="O246" s="132">
        <v>4.6643518518518518E-3</v>
      </c>
    </row>
    <row r="247" spans="1:15" ht="15" x14ac:dyDescent="0.25">
      <c r="A247" s="136"/>
      <c r="B247" s="8" t="s">
        <v>93</v>
      </c>
      <c r="C247" s="8">
        <v>2000</v>
      </c>
      <c r="D247" s="45">
        <v>1366</v>
      </c>
      <c r="E247" s="54">
        <v>1366</v>
      </c>
      <c r="F247" s="5">
        <v>15</v>
      </c>
      <c r="G247" s="4">
        <v>361</v>
      </c>
      <c r="H247" s="5">
        <v>8.06</v>
      </c>
      <c r="I247" s="4">
        <v>125</v>
      </c>
      <c r="J247" s="5">
        <v>70.3</v>
      </c>
      <c r="K247" s="5">
        <v>25.3</v>
      </c>
      <c r="L247" s="5">
        <v>16.55</v>
      </c>
      <c r="M247" s="4" t="s">
        <v>85</v>
      </c>
      <c r="N247" s="5">
        <v>14.58</v>
      </c>
      <c r="O247" s="132" t="s">
        <v>85</v>
      </c>
    </row>
    <row r="248" spans="1:15" ht="15" x14ac:dyDescent="0.25">
      <c r="A248" s="136">
        <v>26</v>
      </c>
      <c r="B248" s="8" t="s">
        <v>16</v>
      </c>
      <c r="C248" s="8">
        <v>2006</v>
      </c>
      <c r="D248" s="45">
        <v>4118</v>
      </c>
      <c r="E248" s="54">
        <v>4118</v>
      </c>
      <c r="F248" s="5">
        <v>12.75</v>
      </c>
      <c r="G248" s="4">
        <v>524</v>
      </c>
      <c r="H248" s="5">
        <v>8.74</v>
      </c>
      <c r="I248" s="4">
        <v>150</v>
      </c>
      <c r="J248" s="5">
        <v>59.24</v>
      </c>
      <c r="K248" s="5">
        <v>19.22</v>
      </c>
      <c r="L248" s="5">
        <v>24.61</v>
      </c>
      <c r="M248" s="4">
        <v>170</v>
      </c>
      <c r="N248" s="5">
        <v>44.62</v>
      </c>
      <c r="O248" s="132">
        <v>3.3217592592592591E-3</v>
      </c>
    </row>
    <row r="249" spans="1:15" ht="15" x14ac:dyDescent="0.25">
      <c r="A249" s="136"/>
      <c r="B249" s="8" t="s">
        <v>19</v>
      </c>
      <c r="C249" s="8">
        <v>2008</v>
      </c>
      <c r="D249" s="45">
        <v>3228</v>
      </c>
      <c r="E249" s="54">
        <v>3228</v>
      </c>
      <c r="F249" s="5">
        <v>13.09</v>
      </c>
      <c r="G249" s="4">
        <v>452</v>
      </c>
      <c r="H249" s="5">
        <v>8.7200000000000006</v>
      </c>
      <c r="I249" s="4">
        <v>160</v>
      </c>
      <c r="J249" s="5">
        <v>63.88</v>
      </c>
      <c r="K249" s="5">
        <v>22.56</v>
      </c>
      <c r="L249" s="5">
        <v>23.3</v>
      </c>
      <c r="M249" s="4">
        <v>200</v>
      </c>
      <c r="N249" s="5">
        <v>34.549999999999997</v>
      </c>
      <c r="O249" s="132">
        <v>3.9120370370370368E-3</v>
      </c>
    </row>
    <row r="250" spans="1:15" ht="15" x14ac:dyDescent="0.25">
      <c r="A250" s="136"/>
      <c r="B250" s="8" t="s">
        <v>22</v>
      </c>
      <c r="C250" s="8">
        <v>2007</v>
      </c>
      <c r="D250" s="45">
        <v>2974</v>
      </c>
      <c r="E250" s="54">
        <v>2974</v>
      </c>
      <c r="F250" s="5">
        <v>13.65</v>
      </c>
      <c r="G250" s="4">
        <v>489</v>
      </c>
      <c r="H250" s="5">
        <v>8.33</v>
      </c>
      <c r="I250" s="4">
        <v>160</v>
      </c>
      <c r="J250" s="5">
        <v>65.17</v>
      </c>
      <c r="K250" s="5">
        <v>22.68</v>
      </c>
      <c r="L250" s="5">
        <v>21.09</v>
      </c>
      <c r="M250" s="4">
        <v>170</v>
      </c>
      <c r="N250" s="5">
        <v>31.3</v>
      </c>
      <c r="O250" s="132">
        <v>3.9814814814814817E-3</v>
      </c>
    </row>
    <row r="251" spans="1:15" ht="15" x14ac:dyDescent="0.25">
      <c r="A251" s="136"/>
      <c r="B251" s="8" t="s">
        <v>62</v>
      </c>
      <c r="C251" s="8">
        <v>2008</v>
      </c>
      <c r="D251" s="45">
        <v>2964</v>
      </c>
      <c r="E251" s="54">
        <v>2964</v>
      </c>
      <c r="F251" s="5">
        <v>12.47</v>
      </c>
      <c r="G251" s="4">
        <v>466</v>
      </c>
      <c r="H251" s="5">
        <v>9.25</v>
      </c>
      <c r="I251" s="4">
        <v>150</v>
      </c>
      <c r="J251" s="5">
        <v>62.59</v>
      </c>
      <c r="K251" s="5">
        <v>21.53</v>
      </c>
      <c r="L251" s="5">
        <v>17.940000000000001</v>
      </c>
      <c r="M251" s="4" t="s">
        <v>85</v>
      </c>
      <c r="N251" s="5">
        <v>26.25</v>
      </c>
      <c r="O251" s="132">
        <v>4.155092592592593E-3</v>
      </c>
    </row>
    <row r="252" spans="1:15" ht="15" x14ac:dyDescent="0.25">
      <c r="A252" s="136"/>
      <c r="B252" s="8" t="s">
        <v>17</v>
      </c>
      <c r="C252" s="8">
        <v>2009</v>
      </c>
      <c r="D252" s="45">
        <v>2962</v>
      </c>
      <c r="E252" s="54">
        <v>2962</v>
      </c>
      <c r="F252" s="5">
        <v>13.72</v>
      </c>
      <c r="G252" s="4">
        <v>449</v>
      </c>
      <c r="H252" s="5">
        <v>7.63</v>
      </c>
      <c r="I252" s="4">
        <v>150</v>
      </c>
      <c r="J252" s="5">
        <v>66.400000000000006</v>
      </c>
      <c r="K252" s="5">
        <v>22.28</v>
      </c>
      <c r="L252" s="5">
        <v>25.8</v>
      </c>
      <c r="M252" s="4">
        <v>210</v>
      </c>
      <c r="N252" s="5">
        <v>33.700000000000003</v>
      </c>
      <c r="O252" s="132">
        <v>3.9814814814814817E-3</v>
      </c>
    </row>
    <row r="253" spans="1:15" ht="15" x14ac:dyDescent="0.25">
      <c r="A253" s="136"/>
      <c r="B253" s="8" t="s">
        <v>87</v>
      </c>
      <c r="C253" s="8">
        <v>2006</v>
      </c>
      <c r="D253" s="45">
        <v>2637</v>
      </c>
      <c r="E253" s="54">
        <v>2637</v>
      </c>
      <c r="F253" s="5">
        <v>12.84</v>
      </c>
      <c r="G253" s="4">
        <v>474</v>
      </c>
      <c r="H253" s="5">
        <v>8.58</v>
      </c>
      <c r="I253" s="4">
        <v>125</v>
      </c>
      <c r="J253" s="5">
        <v>62.28</v>
      </c>
      <c r="K253" s="5" t="s">
        <v>85</v>
      </c>
      <c r="L253" s="5">
        <v>24.87</v>
      </c>
      <c r="M253" s="4" t="s">
        <v>85</v>
      </c>
      <c r="N253" s="5">
        <v>24.93</v>
      </c>
      <c r="O253" s="132">
        <v>4.0624999999999993E-3</v>
      </c>
    </row>
    <row r="254" spans="1:15" ht="15" x14ac:dyDescent="0.25">
      <c r="A254" s="136"/>
      <c r="B254" s="8" t="s">
        <v>26</v>
      </c>
      <c r="C254" s="8">
        <v>2007</v>
      </c>
      <c r="D254" s="45">
        <v>2593</v>
      </c>
      <c r="E254" s="54">
        <v>2593</v>
      </c>
      <c r="F254" s="5">
        <v>12.91</v>
      </c>
      <c r="G254" s="4">
        <v>426</v>
      </c>
      <c r="H254" s="5">
        <v>7.28</v>
      </c>
      <c r="I254" s="4">
        <v>140</v>
      </c>
      <c r="J254" s="5">
        <v>60.12</v>
      </c>
      <c r="K254" s="5">
        <v>26.44</v>
      </c>
      <c r="L254" s="5">
        <v>18.940000000000001</v>
      </c>
      <c r="M254" s="4" t="s">
        <v>85</v>
      </c>
      <c r="N254" s="5">
        <v>23.32</v>
      </c>
      <c r="O254" s="132">
        <v>3.8657407407407408E-3</v>
      </c>
    </row>
    <row r="255" spans="1:15" ht="15" x14ac:dyDescent="0.25">
      <c r="A255" s="136"/>
      <c r="B255" s="8" t="s">
        <v>90</v>
      </c>
      <c r="C255" s="8">
        <v>1996</v>
      </c>
      <c r="D255" s="45">
        <v>2380</v>
      </c>
      <c r="E255" s="54">
        <v>2380</v>
      </c>
      <c r="F255" s="5">
        <v>13</v>
      </c>
      <c r="G255" s="4">
        <v>420</v>
      </c>
      <c r="H255" s="5">
        <v>7.97</v>
      </c>
      <c r="I255" s="4">
        <v>135</v>
      </c>
      <c r="J255" s="5">
        <v>68.3</v>
      </c>
      <c r="K255" s="5">
        <v>27</v>
      </c>
      <c r="L255" s="5">
        <v>17.95</v>
      </c>
      <c r="M255" s="4">
        <v>217</v>
      </c>
      <c r="N255" s="5">
        <v>28.56</v>
      </c>
      <c r="O255" s="132">
        <v>4.363425925925926E-3</v>
      </c>
    </row>
    <row r="256" spans="1:15" ht="15" x14ac:dyDescent="0.25">
      <c r="A256" s="136"/>
      <c r="B256" s="8" t="s">
        <v>30</v>
      </c>
      <c r="C256" s="8">
        <v>2007</v>
      </c>
      <c r="D256" s="45">
        <v>2166</v>
      </c>
      <c r="E256" s="54">
        <v>2166</v>
      </c>
      <c r="F256" s="5">
        <v>13.9</v>
      </c>
      <c r="G256" s="4">
        <v>439</v>
      </c>
      <c r="H256" s="5">
        <v>8.19</v>
      </c>
      <c r="I256" s="4">
        <v>120</v>
      </c>
      <c r="J256" s="5">
        <v>67.11</v>
      </c>
      <c r="K256" s="5">
        <v>23.91</v>
      </c>
      <c r="L256" s="5">
        <v>18.72</v>
      </c>
      <c r="M256" s="4" t="s">
        <v>85</v>
      </c>
      <c r="N256" s="5">
        <v>24.57</v>
      </c>
      <c r="O256" s="132">
        <v>4.155092592592593E-3</v>
      </c>
    </row>
    <row r="257" spans="1:15" ht="15" x14ac:dyDescent="0.25">
      <c r="A257" s="136"/>
      <c r="B257" s="8" t="s">
        <v>93</v>
      </c>
      <c r="C257" s="8">
        <v>1999</v>
      </c>
      <c r="D257" s="45">
        <v>1532</v>
      </c>
      <c r="E257" s="54">
        <v>1532</v>
      </c>
      <c r="F257" s="5">
        <v>14.62</v>
      </c>
      <c r="G257" s="4">
        <v>389</v>
      </c>
      <c r="H257" s="5">
        <v>7.52</v>
      </c>
      <c r="I257" s="4">
        <v>125</v>
      </c>
      <c r="J257" s="5">
        <v>71.2</v>
      </c>
      <c r="K257" s="5">
        <v>23.91</v>
      </c>
      <c r="L257" s="5">
        <v>16.420000000000002</v>
      </c>
      <c r="M257" s="4" t="s">
        <v>85</v>
      </c>
      <c r="N257" s="5">
        <v>20.95</v>
      </c>
      <c r="O257" s="132" t="s">
        <v>85</v>
      </c>
    </row>
    <row r="258" spans="1:15" ht="15" x14ac:dyDescent="0.25">
      <c r="A258" s="136"/>
      <c r="B258" s="8" t="s">
        <v>36</v>
      </c>
      <c r="C258" s="8">
        <v>2007</v>
      </c>
      <c r="D258" s="45">
        <v>1441</v>
      </c>
      <c r="E258" s="54">
        <v>1441</v>
      </c>
      <c r="F258" s="5">
        <v>15.25</v>
      </c>
      <c r="G258" s="4">
        <v>363</v>
      </c>
      <c r="H258" s="5">
        <v>7.65</v>
      </c>
      <c r="I258" s="4">
        <v>125</v>
      </c>
      <c r="J258" s="5">
        <v>75.72</v>
      </c>
      <c r="K258" s="5" t="s">
        <v>85</v>
      </c>
      <c r="L258" s="5">
        <v>18.190000000000001</v>
      </c>
      <c r="M258" s="4" t="s">
        <v>85</v>
      </c>
      <c r="N258" s="5">
        <v>25.03</v>
      </c>
      <c r="O258" s="132">
        <v>4.8032407407407407E-3</v>
      </c>
    </row>
    <row r="259" spans="1:15" ht="15" x14ac:dyDescent="0.25">
      <c r="A259" s="136"/>
      <c r="B259" s="8" t="s">
        <v>200</v>
      </c>
      <c r="C259" s="8">
        <v>2014</v>
      </c>
      <c r="D259" s="45">
        <v>683</v>
      </c>
      <c r="E259" s="54">
        <v>683</v>
      </c>
      <c r="F259" s="5" t="s">
        <v>85</v>
      </c>
      <c r="G259" s="4" t="s">
        <v>85</v>
      </c>
      <c r="H259" s="5">
        <v>6.78</v>
      </c>
      <c r="I259" s="4" t="s">
        <v>85</v>
      </c>
      <c r="J259" s="5" t="s">
        <v>85</v>
      </c>
      <c r="K259" s="5" t="s">
        <v>85</v>
      </c>
      <c r="L259" s="5">
        <v>17.73</v>
      </c>
      <c r="M259" s="4" t="s">
        <v>85</v>
      </c>
      <c r="N259" s="5">
        <v>19.82</v>
      </c>
      <c r="O259" s="132" t="s">
        <v>85</v>
      </c>
    </row>
    <row r="260" spans="1:15" ht="15" x14ac:dyDescent="0.25">
      <c r="A260" s="136">
        <v>25</v>
      </c>
      <c r="B260" s="8" t="s">
        <v>216</v>
      </c>
      <c r="C260" s="8">
        <v>2020</v>
      </c>
      <c r="D260" s="45">
        <v>3365</v>
      </c>
      <c r="E260" s="54">
        <v>3365</v>
      </c>
      <c r="F260" s="5">
        <v>12.14</v>
      </c>
      <c r="G260" s="4">
        <v>575</v>
      </c>
      <c r="H260" s="5">
        <v>9.67</v>
      </c>
      <c r="I260" s="4">
        <v>155</v>
      </c>
      <c r="J260" s="5">
        <v>60.24</v>
      </c>
      <c r="K260" s="5">
        <v>22.38</v>
      </c>
      <c r="L260" s="5">
        <v>19.760000000000002</v>
      </c>
      <c r="M260" s="4">
        <v>200</v>
      </c>
      <c r="N260" s="5">
        <v>35.82</v>
      </c>
      <c r="O260" s="132" t="s">
        <v>85</v>
      </c>
    </row>
    <row r="261" spans="1:15" ht="15" x14ac:dyDescent="0.25">
      <c r="A261" s="136"/>
      <c r="B261" s="8" t="s">
        <v>19</v>
      </c>
      <c r="C261" s="8">
        <v>2007</v>
      </c>
      <c r="D261" s="45">
        <v>3197</v>
      </c>
      <c r="E261" s="54">
        <v>3197</v>
      </c>
      <c r="F261" s="5">
        <v>13.53</v>
      </c>
      <c r="G261" s="4">
        <v>486</v>
      </c>
      <c r="H261" s="5">
        <v>8.81</v>
      </c>
      <c r="I261" s="4">
        <v>155</v>
      </c>
      <c r="J261" s="5">
        <v>62.31</v>
      </c>
      <c r="K261" s="5">
        <v>22.78</v>
      </c>
      <c r="L261" s="5">
        <v>21.28</v>
      </c>
      <c r="M261" s="4">
        <v>190</v>
      </c>
      <c r="N261" s="5">
        <v>34.270000000000003</v>
      </c>
      <c r="O261" s="132">
        <v>3.8310185185185183E-3</v>
      </c>
    </row>
    <row r="262" spans="1:15" ht="15" x14ac:dyDescent="0.25">
      <c r="A262" s="136"/>
      <c r="B262" s="8" t="s">
        <v>17</v>
      </c>
      <c r="C262" s="8">
        <v>2008</v>
      </c>
      <c r="D262" s="45">
        <v>3080</v>
      </c>
      <c r="E262" s="54">
        <v>3080</v>
      </c>
      <c r="F262" s="5">
        <v>13</v>
      </c>
      <c r="G262" s="4">
        <v>490</v>
      </c>
      <c r="H262" s="5">
        <v>7.39</v>
      </c>
      <c r="I262" s="4">
        <v>140</v>
      </c>
      <c r="J262" s="5">
        <v>64.97</v>
      </c>
      <c r="K262" s="5">
        <v>22.34</v>
      </c>
      <c r="L262" s="5">
        <v>24.3</v>
      </c>
      <c r="M262" s="4">
        <v>220</v>
      </c>
      <c r="N262" s="5">
        <v>31.31</v>
      </c>
      <c r="O262" s="132">
        <v>3.9120370370370368E-3</v>
      </c>
    </row>
    <row r="263" spans="1:15" ht="15" x14ac:dyDescent="0.25">
      <c r="A263" s="136"/>
      <c r="B263" s="8" t="s">
        <v>26</v>
      </c>
      <c r="C263" s="8">
        <v>2006</v>
      </c>
      <c r="D263" s="45">
        <v>2672</v>
      </c>
      <c r="E263" s="54">
        <v>2672</v>
      </c>
      <c r="F263" s="5">
        <v>13.06</v>
      </c>
      <c r="G263" s="4">
        <v>420</v>
      </c>
      <c r="H263" s="5">
        <v>7.13</v>
      </c>
      <c r="I263" s="4">
        <v>145</v>
      </c>
      <c r="J263" s="5">
        <v>59.56</v>
      </c>
      <c r="K263" s="5">
        <v>25.25</v>
      </c>
      <c r="L263" s="5">
        <v>18.059999999999999</v>
      </c>
      <c r="M263" s="4" t="s">
        <v>85</v>
      </c>
      <c r="N263" s="5">
        <v>19.05</v>
      </c>
      <c r="O263" s="132">
        <v>3.6111111111111114E-3</v>
      </c>
    </row>
    <row r="264" spans="1:15" ht="15" x14ac:dyDescent="0.25">
      <c r="A264" s="136"/>
      <c r="B264" s="8" t="s">
        <v>31</v>
      </c>
      <c r="C264" s="8">
        <v>2004</v>
      </c>
      <c r="D264" s="45">
        <v>2609</v>
      </c>
      <c r="E264" s="54">
        <v>2609</v>
      </c>
      <c r="F264" s="5">
        <v>13.43</v>
      </c>
      <c r="G264" s="4">
        <v>430</v>
      </c>
      <c r="H264" s="5">
        <v>8.0500000000000007</v>
      </c>
      <c r="I264" s="4">
        <v>140</v>
      </c>
      <c r="J264" s="5">
        <v>60.9</v>
      </c>
      <c r="K264" s="5" t="s">
        <v>85</v>
      </c>
      <c r="L264" s="5">
        <v>18.07</v>
      </c>
      <c r="M264" s="4" t="s">
        <v>85</v>
      </c>
      <c r="N264" s="5">
        <v>22.89</v>
      </c>
      <c r="O264" s="132">
        <v>3.6111111111111114E-3</v>
      </c>
    </row>
    <row r="265" spans="1:15" ht="15" x14ac:dyDescent="0.25">
      <c r="A265" s="136"/>
      <c r="B265" s="8" t="s">
        <v>29</v>
      </c>
      <c r="C265" s="8">
        <v>2008</v>
      </c>
      <c r="D265" s="45">
        <v>2130</v>
      </c>
      <c r="E265" s="54">
        <v>2130</v>
      </c>
      <c r="F265" s="5">
        <v>13.06</v>
      </c>
      <c r="G265" s="4">
        <v>422</v>
      </c>
      <c r="H265" s="5">
        <v>7.58</v>
      </c>
      <c r="I265" s="4">
        <v>140</v>
      </c>
      <c r="J265" s="5">
        <v>66.19</v>
      </c>
      <c r="K265" s="5" t="s">
        <v>85</v>
      </c>
      <c r="L265" s="5">
        <v>18.93</v>
      </c>
      <c r="M265" s="4" t="s">
        <v>85</v>
      </c>
      <c r="N265" s="5">
        <v>26.27</v>
      </c>
      <c r="O265" s="132">
        <v>4.7800925925925919E-3</v>
      </c>
    </row>
    <row r="266" spans="1:15" ht="15" x14ac:dyDescent="0.25">
      <c r="A266" s="136"/>
      <c r="B266" s="8" t="s">
        <v>30</v>
      </c>
      <c r="C266" s="8">
        <v>2006</v>
      </c>
      <c r="D266" s="45">
        <v>1842</v>
      </c>
      <c r="E266" s="54">
        <v>1842</v>
      </c>
      <c r="F266" s="5">
        <v>14.05</v>
      </c>
      <c r="G266" s="4">
        <v>432</v>
      </c>
      <c r="H266" s="5">
        <v>7.11</v>
      </c>
      <c r="I266" s="4">
        <v>125</v>
      </c>
      <c r="J266" s="5">
        <v>71.41</v>
      </c>
      <c r="K266" s="5" t="s">
        <v>85</v>
      </c>
      <c r="L266" s="5">
        <v>19.32</v>
      </c>
      <c r="M266" s="4" t="s">
        <v>85</v>
      </c>
      <c r="N266" s="5">
        <v>23.35</v>
      </c>
      <c r="O266" s="132">
        <v>4.340277777777778E-3</v>
      </c>
    </row>
    <row r="267" spans="1:15" ht="15" x14ac:dyDescent="0.25">
      <c r="A267" s="136"/>
      <c r="B267" s="8" t="s">
        <v>36</v>
      </c>
      <c r="C267" s="8">
        <v>2006</v>
      </c>
      <c r="D267" s="45">
        <v>1632</v>
      </c>
      <c r="E267" s="54">
        <v>1632</v>
      </c>
      <c r="F267" s="5">
        <v>14.34</v>
      </c>
      <c r="G267" s="4">
        <v>357</v>
      </c>
      <c r="H267" s="5">
        <v>7.57</v>
      </c>
      <c r="I267" s="4">
        <v>120</v>
      </c>
      <c r="J267" s="5">
        <v>73.650000000000006</v>
      </c>
      <c r="K267" s="5" t="s">
        <v>85</v>
      </c>
      <c r="L267" s="5">
        <v>18.64</v>
      </c>
      <c r="M267" s="4" t="s">
        <v>85</v>
      </c>
      <c r="N267" s="5">
        <v>25.09</v>
      </c>
      <c r="O267" s="132">
        <v>4.4212962962962956E-3</v>
      </c>
    </row>
    <row r="268" spans="1:15" ht="15" x14ac:dyDescent="0.25">
      <c r="A268" s="136"/>
      <c r="B268" s="8" t="s">
        <v>159</v>
      </c>
      <c r="C268" s="8">
        <v>2017</v>
      </c>
      <c r="D268" s="45">
        <v>1607</v>
      </c>
      <c r="E268" s="54">
        <v>1607</v>
      </c>
      <c r="F268" s="5">
        <v>13.9</v>
      </c>
      <c r="G268" s="4">
        <v>385</v>
      </c>
      <c r="H268" s="5">
        <v>8.74</v>
      </c>
      <c r="I268" s="4">
        <v>110</v>
      </c>
      <c r="J268" s="5">
        <v>71.8</v>
      </c>
      <c r="K268" s="5" t="s">
        <v>85</v>
      </c>
      <c r="L268" s="5">
        <v>19.04</v>
      </c>
      <c r="M268" s="4" t="s">
        <v>85</v>
      </c>
      <c r="N268" s="5">
        <v>18.2</v>
      </c>
      <c r="O268" s="132">
        <v>4.7337962962962958E-3</v>
      </c>
    </row>
    <row r="269" spans="1:15" ht="15" x14ac:dyDescent="0.25">
      <c r="A269" s="136"/>
      <c r="B269" s="8" t="s">
        <v>15</v>
      </c>
      <c r="C269" s="8">
        <v>2007</v>
      </c>
      <c r="D269" s="45">
        <v>1348</v>
      </c>
      <c r="E269" s="54">
        <v>1348</v>
      </c>
      <c r="F269" s="5">
        <v>15.85</v>
      </c>
      <c r="G269" s="4">
        <v>382</v>
      </c>
      <c r="H269" s="5">
        <v>5.51</v>
      </c>
      <c r="I269" s="4">
        <v>130</v>
      </c>
      <c r="J269" s="5" t="s">
        <v>85</v>
      </c>
      <c r="K269" s="5" t="s">
        <v>85</v>
      </c>
      <c r="L269" s="5">
        <v>17.079999999999998</v>
      </c>
      <c r="M269" s="4">
        <v>240</v>
      </c>
      <c r="N269" s="5">
        <v>21.49</v>
      </c>
      <c r="O269" s="132" t="s">
        <v>85</v>
      </c>
    </row>
    <row r="270" spans="1:15" ht="15" x14ac:dyDescent="0.25">
      <c r="A270" s="136"/>
      <c r="B270" s="8" t="s">
        <v>37</v>
      </c>
      <c r="C270" s="8">
        <v>2007</v>
      </c>
      <c r="D270" s="45">
        <v>1348</v>
      </c>
      <c r="E270" s="54">
        <v>1348</v>
      </c>
      <c r="F270" s="5">
        <v>15</v>
      </c>
      <c r="G270" s="4">
        <v>364</v>
      </c>
      <c r="H270" s="5">
        <v>7.42</v>
      </c>
      <c r="I270" s="4">
        <v>130</v>
      </c>
      <c r="J270" s="5" t="s">
        <v>85</v>
      </c>
      <c r="K270" s="5" t="s">
        <v>85</v>
      </c>
      <c r="L270" s="5">
        <v>17.52</v>
      </c>
      <c r="M270" s="4">
        <v>170</v>
      </c>
      <c r="N270" s="5">
        <v>18.760000000000002</v>
      </c>
      <c r="O270" s="132" t="s">
        <v>85</v>
      </c>
    </row>
    <row r="271" spans="1:15" ht="15" x14ac:dyDescent="0.25">
      <c r="A271" s="136">
        <v>24</v>
      </c>
      <c r="B271" s="8" t="s">
        <v>16</v>
      </c>
      <c r="C271" s="8">
        <v>2004</v>
      </c>
      <c r="D271" s="45">
        <v>4017</v>
      </c>
      <c r="E271" s="54">
        <v>4017</v>
      </c>
      <c r="F271" s="5">
        <v>12.93</v>
      </c>
      <c r="G271" s="4">
        <v>523</v>
      </c>
      <c r="H271" s="5">
        <v>8.89</v>
      </c>
      <c r="I271" s="4">
        <v>160</v>
      </c>
      <c r="J271" s="5">
        <v>58.08</v>
      </c>
      <c r="K271" s="5">
        <v>19.72</v>
      </c>
      <c r="L271" s="5">
        <v>24.21</v>
      </c>
      <c r="M271" s="4">
        <v>160</v>
      </c>
      <c r="N271" s="5">
        <v>37.450000000000003</v>
      </c>
      <c r="O271" s="132">
        <v>3.3680555555555551E-3</v>
      </c>
    </row>
    <row r="272" spans="1:15" ht="15" x14ac:dyDescent="0.25">
      <c r="A272" s="136"/>
      <c r="B272" s="8" t="s">
        <v>122</v>
      </c>
      <c r="C272" s="8">
        <v>2004</v>
      </c>
      <c r="D272" s="45">
        <v>3642</v>
      </c>
      <c r="E272" s="54">
        <v>3642</v>
      </c>
      <c r="F272" s="5">
        <v>13.58</v>
      </c>
      <c r="G272" s="4">
        <v>489</v>
      </c>
      <c r="H272" s="5">
        <v>7.8</v>
      </c>
      <c r="I272" s="4">
        <v>155</v>
      </c>
      <c r="J272" s="5">
        <v>59.9</v>
      </c>
      <c r="K272" s="5">
        <v>20.38</v>
      </c>
      <c r="L272" s="5">
        <v>22.27</v>
      </c>
      <c r="M272" s="4">
        <v>244</v>
      </c>
      <c r="N272" s="5">
        <v>32.9</v>
      </c>
      <c r="O272" s="132">
        <v>3.4606481481481485E-3</v>
      </c>
    </row>
    <row r="273" spans="1:15" ht="15" x14ac:dyDescent="0.25">
      <c r="A273" s="136"/>
      <c r="B273" s="8" t="s">
        <v>17</v>
      </c>
      <c r="C273" s="8">
        <v>2007</v>
      </c>
      <c r="D273" s="45">
        <v>3586</v>
      </c>
      <c r="E273" s="54">
        <v>3586</v>
      </c>
      <c r="F273" s="5">
        <v>12.28</v>
      </c>
      <c r="G273" s="4">
        <v>526</v>
      </c>
      <c r="H273" s="5">
        <v>7.85</v>
      </c>
      <c r="I273" s="4">
        <v>145</v>
      </c>
      <c r="J273" s="5">
        <v>61.68</v>
      </c>
      <c r="K273" s="5">
        <v>20.91</v>
      </c>
      <c r="L273" s="5">
        <v>23.88</v>
      </c>
      <c r="M273" s="4">
        <v>220</v>
      </c>
      <c r="N273" s="5">
        <v>33.69</v>
      </c>
      <c r="O273" s="132">
        <v>3.8194444444444443E-3</v>
      </c>
    </row>
    <row r="274" spans="1:15" ht="15" x14ac:dyDescent="0.25">
      <c r="A274" s="136"/>
      <c r="B274" s="8" t="s">
        <v>160</v>
      </c>
      <c r="C274" s="8">
        <v>2014</v>
      </c>
      <c r="D274" s="45">
        <v>3407</v>
      </c>
      <c r="E274" s="54">
        <v>3407</v>
      </c>
      <c r="F274" s="5">
        <v>12</v>
      </c>
      <c r="G274" s="4">
        <v>558</v>
      </c>
      <c r="H274" s="5">
        <v>7.63</v>
      </c>
      <c r="I274" s="4" t="s">
        <v>85</v>
      </c>
      <c r="J274" s="5">
        <v>57.86</v>
      </c>
      <c r="K274" s="5">
        <v>20.53</v>
      </c>
      <c r="L274" s="5">
        <v>22.93</v>
      </c>
      <c r="M274" s="4" t="s">
        <v>85</v>
      </c>
      <c r="N274" s="5">
        <v>25.04</v>
      </c>
      <c r="O274" s="132">
        <v>3.3333333333333335E-3</v>
      </c>
    </row>
    <row r="275" spans="1:15" ht="15" x14ac:dyDescent="0.25">
      <c r="A275" s="136"/>
      <c r="B275" s="8" t="s">
        <v>23</v>
      </c>
      <c r="C275" s="8">
        <v>2007</v>
      </c>
      <c r="D275" s="45">
        <v>2797</v>
      </c>
      <c r="E275" s="54">
        <v>2797</v>
      </c>
      <c r="F275" s="5">
        <v>14.38</v>
      </c>
      <c r="G275" s="4">
        <v>428</v>
      </c>
      <c r="H275" s="5">
        <v>7.83</v>
      </c>
      <c r="I275" s="4">
        <v>150</v>
      </c>
      <c r="J275" s="5">
        <v>64.72</v>
      </c>
      <c r="K275" s="5">
        <v>25.03</v>
      </c>
      <c r="L275" s="5">
        <v>18.920000000000002</v>
      </c>
      <c r="M275" s="4">
        <v>200</v>
      </c>
      <c r="N275" s="5">
        <v>31.73</v>
      </c>
      <c r="O275" s="132">
        <v>3.5185185185185185E-3</v>
      </c>
    </row>
    <row r="276" spans="1:15" ht="15" x14ac:dyDescent="0.25">
      <c r="A276" s="136"/>
      <c r="B276" s="8" t="s">
        <v>31</v>
      </c>
      <c r="C276" s="8">
        <v>2003</v>
      </c>
      <c r="D276" s="45">
        <v>2535</v>
      </c>
      <c r="E276" s="54">
        <v>2535</v>
      </c>
      <c r="F276" s="5">
        <v>13.31</v>
      </c>
      <c r="G276" s="4">
        <v>475</v>
      </c>
      <c r="H276" s="5">
        <v>7.89</v>
      </c>
      <c r="I276" s="4">
        <v>140</v>
      </c>
      <c r="J276" s="5">
        <v>62.1</v>
      </c>
      <c r="K276" s="5" t="s">
        <v>85</v>
      </c>
      <c r="L276" s="5">
        <v>16.510000000000002</v>
      </c>
      <c r="M276" s="4" t="s">
        <v>85</v>
      </c>
      <c r="N276" s="5">
        <v>19.309999999999999</v>
      </c>
      <c r="O276" s="132">
        <v>3.7152777777777774E-3</v>
      </c>
    </row>
    <row r="277" spans="1:15" ht="15" x14ac:dyDescent="0.25">
      <c r="A277" s="136"/>
      <c r="B277" s="8" t="s">
        <v>29</v>
      </c>
      <c r="C277" s="8">
        <v>2007</v>
      </c>
      <c r="D277" s="45">
        <v>2198</v>
      </c>
      <c r="E277" s="54">
        <v>2198</v>
      </c>
      <c r="F277" s="5">
        <v>13.35</v>
      </c>
      <c r="G277" s="4">
        <v>437</v>
      </c>
      <c r="H277" s="5">
        <v>7.81</v>
      </c>
      <c r="I277" s="4">
        <v>135</v>
      </c>
      <c r="J277" s="5">
        <v>65.8</v>
      </c>
      <c r="K277" s="5" t="s">
        <v>85</v>
      </c>
      <c r="L277" s="5">
        <v>18.07</v>
      </c>
      <c r="M277" s="4" t="s">
        <v>85</v>
      </c>
      <c r="N277" s="5">
        <v>26.06</v>
      </c>
      <c r="O277" s="132">
        <v>4.340277777777778E-3</v>
      </c>
    </row>
    <row r="278" spans="1:15" ht="15" x14ac:dyDescent="0.25">
      <c r="A278" s="136"/>
      <c r="B278" s="8" t="s">
        <v>218</v>
      </c>
      <c r="C278" s="8">
        <v>2020</v>
      </c>
      <c r="D278" s="45">
        <v>2038</v>
      </c>
      <c r="E278" s="54">
        <v>2038</v>
      </c>
      <c r="F278" s="5">
        <v>13.62</v>
      </c>
      <c r="G278" s="4">
        <v>455</v>
      </c>
      <c r="H278" s="5">
        <v>9.2200000000000006</v>
      </c>
      <c r="I278" s="4">
        <v>145</v>
      </c>
      <c r="J278" s="5">
        <v>77.28</v>
      </c>
      <c r="K278" s="5" t="s">
        <v>85</v>
      </c>
      <c r="L278" s="5">
        <v>19.59</v>
      </c>
      <c r="M278" s="4" t="s">
        <v>85</v>
      </c>
      <c r="N278" s="5">
        <v>26.86</v>
      </c>
      <c r="O278" s="132">
        <v>4.8611111111111112E-3</v>
      </c>
    </row>
    <row r="279" spans="1:15" ht="15" x14ac:dyDescent="0.25">
      <c r="A279" s="136"/>
      <c r="B279" s="8" t="s">
        <v>37</v>
      </c>
      <c r="C279" s="8">
        <v>2006</v>
      </c>
      <c r="D279" s="45">
        <v>1831</v>
      </c>
      <c r="E279" s="54">
        <v>1831</v>
      </c>
      <c r="F279" s="5">
        <v>14.02</v>
      </c>
      <c r="G279" s="4">
        <v>400</v>
      </c>
      <c r="H279" s="5">
        <v>7.43</v>
      </c>
      <c r="I279" s="4">
        <v>135</v>
      </c>
      <c r="J279" s="5">
        <v>79.44</v>
      </c>
      <c r="K279" s="5">
        <v>25.03</v>
      </c>
      <c r="L279" s="5">
        <v>17.04</v>
      </c>
      <c r="M279" s="4">
        <v>170</v>
      </c>
      <c r="N279" s="5">
        <v>15.14</v>
      </c>
      <c r="O279" s="132">
        <v>4.1435185185185186E-3</v>
      </c>
    </row>
    <row r="280" spans="1:15" ht="15" x14ac:dyDescent="0.25">
      <c r="A280" s="136">
        <v>23</v>
      </c>
      <c r="B280" s="8" t="s">
        <v>16</v>
      </c>
      <c r="C280" s="8">
        <v>2003</v>
      </c>
      <c r="D280" s="45">
        <v>4191</v>
      </c>
      <c r="E280" s="54">
        <v>4191</v>
      </c>
      <c r="F280" s="5">
        <v>12.57</v>
      </c>
      <c r="G280" s="4">
        <v>534</v>
      </c>
      <c r="H280" s="5">
        <v>9.1999999999999993</v>
      </c>
      <c r="I280" s="4">
        <v>155</v>
      </c>
      <c r="J280" s="5">
        <v>57.3</v>
      </c>
      <c r="K280" s="5">
        <v>19.34</v>
      </c>
      <c r="L280" s="5">
        <v>23.65</v>
      </c>
      <c r="M280" s="4">
        <v>160</v>
      </c>
      <c r="N280" s="5">
        <v>40.44</v>
      </c>
      <c r="O280" s="132">
        <v>3.3333333333333335E-3</v>
      </c>
    </row>
    <row r="281" spans="1:15" ht="15" x14ac:dyDescent="0.25">
      <c r="A281" s="136"/>
      <c r="B281" s="8" t="s">
        <v>87</v>
      </c>
      <c r="C281" s="8">
        <v>2003</v>
      </c>
      <c r="D281" s="45">
        <v>3611</v>
      </c>
      <c r="E281" s="54">
        <v>3611</v>
      </c>
      <c r="F281" s="5">
        <v>12.19</v>
      </c>
      <c r="G281" s="4">
        <v>507</v>
      </c>
      <c r="H281" s="5">
        <v>8.76</v>
      </c>
      <c r="I281" s="4">
        <v>150</v>
      </c>
      <c r="J281" s="5">
        <v>57.8</v>
      </c>
      <c r="K281" s="5">
        <v>21.87</v>
      </c>
      <c r="L281" s="5">
        <v>23.16</v>
      </c>
      <c r="M281" s="4">
        <v>200</v>
      </c>
      <c r="N281" s="5">
        <v>24.33</v>
      </c>
      <c r="O281" s="132">
        <v>3.6689814814814814E-3</v>
      </c>
    </row>
    <row r="282" spans="1:15" ht="15" x14ac:dyDescent="0.25">
      <c r="A282" s="136"/>
      <c r="B282" s="8" t="s">
        <v>160</v>
      </c>
      <c r="C282" s="8">
        <v>2013</v>
      </c>
      <c r="D282" s="45">
        <v>3552</v>
      </c>
      <c r="E282" s="54">
        <v>3552</v>
      </c>
      <c r="F282" s="5">
        <v>12.16</v>
      </c>
      <c r="G282" s="4">
        <v>551</v>
      </c>
      <c r="H282" s="5">
        <v>8.07</v>
      </c>
      <c r="I282" s="4">
        <v>155</v>
      </c>
      <c r="J282" s="5">
        <v>60.21</v>
      </c>
      <c r="K282" s="5">
        <v>20.100000000000001</v>
      </c>
      <c r="L282" s="5">
        <v>21.13</v>
      </c>
      <c r="M282" s="4">
        <v>130</v>
      </c>
      <c r="N282" s="5">
        <v>18.96</v>
      </c>
      <c r="O282" s="132">
        <v>3.5763888888888894E-3</v>
      </c>
    </row>
    <row r="283" spans="1:15" ht="15" x14ac:dyDescent="0.25">
      <c r="A283" s="136"/>
      <c r="B283" s="8" t="s">
        <v>17</v>
      </c>
      <c r="C283" s="8">
        <v>2006</v>
      </c>
      <c r="D283" s="45">
        <v>3499</v>
      </c>
      <c r="E283" s="54">
        <v>3499</v>
      </c>
      <c r="F283" s="5">
        <v>12.85</v>
      </c>
      <c r="G283" s="4">
        <v>482</v>
      </c>
      <c r="H283" s="5">
        <v>8.19</v>
      </c>
      <c r="I283" s="4">
        <v>155</v>
      </c>
      <c r="J283" s="5">
        <v>61.82</v>
      </c>
      <c r="K283" s="5">
        <v>21.2</v>
      </c>
      <c r="L283" s="5">
        <v>25.62</v>
      </c>
      <c r="M283" s="4">
        <v>215</v>
      </c>
      <c r="N283" s="5">
        <v>34.880000000000003</v>
      </c>
      <c r="O283" s="132">
        <v>3.8541666666666668E-3</v>
      </c>
    </row>
    <row r="284" spans="1:15" ht="15" x14ac:dyDescent="0.25">
      <c r="A284" s="136"/>
      <c r="B284" s="8" t="s">
        <v>31</v>
      </c>
      <c r="C284" s="8">
        <v>2002</v>
      </c>
      <c r="D284" s="45">
        <v>2585</v>
      </c>
      <c r="E284" s="54">
        <v>2585</v>
      </c>
      <c r="F284" s="5">
        <v>13.35</v>
      </c>
      <c r="G284" s="4">
        <v>496</v>
      </c>
      <c r="H284" s="5">
        <v>7.59</v>
      </c>
      <c r="I284" s="4">
        <v>145</v>
      </c>
      <c r="J284" s="5">
        <v>61.2</v>
      </c>
      <c r="K284" s="5">
        <v>26.66</v>
      </c>
      <c r="L284" s="5">
        <v>16.100000000000001</v>
      </c>
      <c r="M284" s="4" t="s">
        <v>85</v>
      </c>
      <c r="N284" s="5">
        <v>20</v>
      </c>
      <c r="O284" s="132">
        <v>3.8194444444444443E-3</v>
      </c>
    </row>
    <row r="285" spans="1:15" ht="15" x14ac:dyDescent="0.25">
      <c r="A285" s="136"/>
      <c r="B285" s="8" t="s">
        <v>29</v>
      </c>
      <c r="C285" s="8">
        <v>2006</v>
      </c>
      <c r="D285" s="45">
        <v>2347</v>
      </c>
      <c r="E285" s="54">
        <v>2347</v>
      </c>
      <c r="F285" s="5">
        <v>13.1</v>
      </c>
      <c r="G285" s="4">
        <v>475</v>
      </c>
      <c r="H285" s="5">
        <v>8.0299999999999994</v>
      </c>
      <c r="I285" s="4">
        <v>135</v>
      </c>
      <c r="J285" s="5">
        <v>65.34</v>
      </c>
      <c r="K285" s="5" t="s">
        <v>85</v>
      </c>
      <c r="L285" s="5">
        <v>16.59</v>
      </c>
      <c r="M285" s="4" t="s">
        <v>85</v>
      </c>
      <c r="N285" s="5">
        <v>24.44</v>
      </c>
      <c r="O285" s="132">
        <v>4.1435185185185186E-3</v>
      </c>
    </row>
    <row r="286" spans="1:15" ht="15" x14ac:dyDescent="0.25">
      <c r="A286" s="136"/>
      <c r="B286" s="8" t="s">
        <v>91</v>
      </c>
      <c r="C286" s="8">
        <v>1996</v>
      </c>
      <c r="D286" s="45">
        <v>2332</v>
      </c>
      <c r="E286" s="54">
        <v>2332</v>
      </c>
      <c r="F286" s="5">
        <v>13.7</v>
      </c>
      <c r="G286" s="4">
        <v>444</v>
      </c>
      <c r="H286" s="5">
        <v>7.15</v>
      </c>
      <c r="I286" s="4">
        <v>150</v>
      </c>
      <c r="J286" s="5">
        <v>64.900000000000006</v>
      </c>
      <c r="K286" s="5">
        <v>24.1</v>
      </c>
      <c r="L286" s="5">
        <v>20.170000000000002</v>
      </c>
      <c r="M286" s="4">
        <v>180</v>
      </c>
      <c r="N286" s="5">
        <v>30.2</v>
      </c>
      <c r="O286" s="132" t="s">
        <v>85</v>
      </c>
    </row>
    <row r="287" spans="1:15" ht="15" x14ac:dyDescent="0.25">
      <c r="A287" s="136"/>
      <c r="B287" s="8" t="s">
        <v>208</v>
      </c>
      <c r="C287" s="8">
        <v>2018</v>
      </c>
      <c r="D287" s="45">
        <v>2230</v>
      </c>
      <c r="E287" s="54">
        <v>2230</v>
      </c>
      <c r="F287" s="5">
        <v>13.66</v>
      </c>
      <c r="G287" s="4">
        <v>406</v>
      </c>
      <c r="H287" s="5">
        <v>8.08</v>
      </c>
      <c r="I287" s="4">
        <v>140</v>
      </c>
      <c r="J287" s="5">
        <v>70.760000000000005</v>
      </c>
      <c r="K287" s="5" t="s">
        <v>85</v>
      </c>
      <c r="L287" s="5">
        <v>24.2</v>
      </c>
      <c r="M287" s="4">
        <v>150</v>
      </c>
      <c r="N287" s="5">
        <v>25.9</v>
      </c>
      <c r="O287" s="132">
        <v>4.2592592592592595E-3</v>
      </c>
    </row>
    <row r="288" spans="1:15" ht="15" x14ac:dyDescent="0.25">
      <c r="A288" s="136"/>
      <c r="B288" s="8" t="s">
        <v>93</v>
      </c>
      <c r="C288" s="8">
        <v>1996</v>
      </c>
      <c r="D288" s="45">
        <v>2043</v>
      </c>
      <c r="E288" s="54">
        <v>2043</v>
      </c>
      <c r="F288" s="5">
        <v>14.4</v>
      </c>
      <c r="G288" s="4">
        <v>395</v>
      </c>
      <c r="H288" s="5">
        <v>7.83</v>
      </c>
      <c r="I288" s="4">
        <v>135</v>
      </c>
      <c r="J288" s="5">
        <v>66.3</v>
      </c>
      <c r="K288" s="5">
        <v>23.9</v>
      </c>
      <c r="L288" s="5">
        <v>18.170000000000002</v>
      </c>
      <c r="M288" s="4" t="s">
        <v>85</v>
      </c>
      <c r="N288" s="5">
        <v>17.2</v>
      </c>
      <c r="O288" s="132">
        <v>4.0740740740740746E-3</v>
      </c>
    </row>
    <row r="289" spans="1:15" ht="15" x14ac:dyDescent="0.25">
      <c r="A289" s="136"/>
      <c r="B289" s="8" t="s">
        <v>122</v>
      </c>
      <c r="C289" s="8">
        <v>2003</v>
      </c>
      <c r="D289" s="45">
        <v>1457</v>
      </c>
      <c r="E289" s="54">
        <v>1457</v>
      </c>
      <c r="F289" s="5" t="s">
        <v>85</v>
      </c>
      <c r="G289" s="4" t="s">
        <v>85</v>
      </c>
      <c r="H289" s="5" t="s">
        <v>85</v>
      </c>
      <c r="I289" s="4" t="s">
        <v>85</v>
      </c>
      <c r="J289" s="5" t="s">
        <v>85</v>
      </c>
      <c r="K289" s="5">
        <v>22.53</v>
      </c>
      <c r="L289" s="5">
        <v>19.95</v>
      </c>
      <c r="M289" s="4">
        <v>251</v>
      </c>
      <c r="N289" s="5">
        <v>26.37</v>
      </c>
      <c r="O289" s="132">
        <v>3.530092592592592E-3</v>
      </c>
    </row>
    <row r="290" spans="1:15" ht="15" x14ac:dyDescent="0.25">
      <c r="A290" s="136">
        <v>22</v>
      </c>
      <c r="B290" s="8" t="s">
        <v>16</v>
      </c>
      <c r="C290" s="8">
        <v>2002</v>
      </c>
      <c r="D290" s="45">
        <v>4037</v>
      </c>
      <c r="E290" s="54">
        <v>4037</v>
      </c>
      <c r="F290" s="5">
        <v>12.88</v>
      </c>
      <c r="G290" s="4">
        <v>536</v>
      </c>
      <c r="H290" s="5">
        <v>8.9700000000000006</v>
      </c>
      <c r="I290" s="4">
        <v>160</v>
      </c>
      <c r="J290" s="5">
        <v>57.9</v>
      </c>
      <c r="K290" s="5">
        <v>20.309999999999999</v>
      </c>
      <c r="L290" s="5">
        <v>24.69</v>
      </c>
      <c r="M290" s="4">
        <v>160</v>
      </c>
      <c r="N290" s="5">
        <v>41.01</v>
      </c>
      <c r="O290" s="132">
        <v>3.4490740740740745E-3</v>
      </c>
    </row>
    <row r="291" spans="1:15" ht="15" x14ac:dyDescent="0.25">
      <c r="A291" s="136"/>
      <c r="B291" s="8" t="s">
        <v>87</v>
      </c>
      <c r="C291" s="8">
        <v>2002</v>
      </c>
      <c r="D291" s="45">
        <v>3639</v>
      </c>
      <c r="E291" s="54">
        <v>3639</v>
      </c>
      <c r="F291" s="5">
        <v>12.13</v>
      </c>
      <c r="G291" s="4">
        <v>569</v>
      </c>
      <c r="H291" s="5">
        <v>9.1</v>
      </c>
      <c r="I291" s="4">
        <v>165</v>
      </c>
      <c r="J291" s="5">
        <v>57.8</v>
      </c>
      <c r="K291" s="5">
        <v>22.75</v>
      </c>
      <c r="L291" s="5">
        <v>21.87</v>
      </c>
      <c r="M291" s="4">
        <v>180</v>
      </c>
      <c r="N291" s="5">
        <v>25.05</v>
      </c>
      <c r="O291" s="132">
        <v>4.0046296296296297E-3</v>
      </c>
    </row>
    <row r="292" spans="1:15" ht="15" x14ac:dyDescent="0.25">
      <c r="A292" s="136"/>
      <c r="B292" s="8" t="s">
        <v>122</v>
      </c>
      <c r="C292" s="8">
        <v>2002</v>
      </c>
      <c r="D292" s="45">
        <v>3252</v>
      </c>
      <c r="E292" s="54">
        <v>3252</v>
      </c>
      <c r="F292" s="5">
        <v>13.53</v>
      </c>
      <c r="G292" s="4">
        <v>467</v>
      </c>
      <c r="H292" s="5">
        <v>8.26</v>
      </c>
      <c r="I292" s="4">
        <v>150</v>
      </c>
      <c r="J292" s="5">
        <v>60.5</v>
      </c>
      <c r="K292" s="5">
        <v>22.17</v>
      </c>
      <c r="L292" s="5">
        <v>21.04</v>
      </c>
      <c r="M292" s="4">
        <v>230</v>
      </c>
      <c r="N292" s="5">
        <v>24.85</v>
      </c>
      <c r="O292" s="132">
        <v>3.5532407407407405E-3</v>
      </c>
    </row>
    <row r="293" spans="1:15" ht="15" x14ac:dyDescent="0.25">
      <c r="A293" s="136"/>
      <c r="B293" s="8" t="s">
        <v>88</v>
      </c>
      <c r="C293" s="8">
        <v>1997</v>
      </c>
      <c r="D293" s="45">
        <v>2702</v>
      </c>
      <c r="E293" s="54">
        <v>2702</v>
      </c>
      <c r="F293" s="5">
        <v>13.72</v>
      </c>
      <c r="G293" s="4">
        <v>473</v>
      </c>
      <c r="H293" s="5">
        <v>7.58</v>
      </c>
      <c r="I293" s="4">
        <v>135</v>
      </c>
      <c r="J293" s="5">
        <v>61.3</v>
      </c>
      <c r="K293" s="5" t="s">
        <v>85</v>
      </c>
      <c r="L293" s="5">
        <v>17.38</v>
      </c>
      <c r="M293" s="4">
        <v>170</v>
      </c>
      <c r="N293" s="5">
        <v>29.2</v>
      </c>
      <c r="O293" s="132">
        <v>3.6689814814814814E-3</v>
      </c>
    </row>
    <row r="294" spans="1:15" ht="15" x14ac:dyDescent="0.25">
      <c r="A294" s="136"/>
      <c r="B294" s="8" t="s">
        <v>24</v>
      </c>
      <c r="C294" s="8">
        <v>2007</v>
      </c>
      <c r="D294" s="45">
        <v>2678</v>
      </c>
      <c r="E294" s="54">
        <v>2678</v>
      </c>
      <c r="F294" s="5">
        <v>14.16</v>
      </c>
      <c r="G294" s="4">
        <v>417</v>
      </c>
      <c r="H294" s="5">
        <v>8.1999999999999993</v>
      </c>
      <c r="I294" s="4">
        <v>145</v>
      </c>
      <c r="J294" s="5">
        <v>66.34</v>
      </c>
      <c r="K294" s="5" t="s">
        <v>85</v>
      </c>
      <c r="L294" s="5">
        <v>20.49</v>
      </c>
      <c r="M294" s="4">
        <v>190</v>
      </c>
      <c r="N294" s="5">
        <v>36.049999999999997</v>
      </c>
      <c r="O294" s="132">
        <v>3.7037037037037034E-3</v>
      </c>
    </row>
    <row r="295" spans="1:15" ht="15" x14ac:dyDescent="0.25">
      <c r="A295" s="136"/>
      <c r="B295" s="8" t="s">
        <v>106</v>
      </c>
      <c r="C295" s="8">
        <v>1997</v>
      </c>
      <c r="D295" s="45">
        <v>2236</v>
      </c>
      <c r="E295" s="54">
        <v>2236</v>
      </c>
      <c r="F295" s="5">
        <v>14.71</v>
      </c>
      <c r="G295" s="4">
        <v>437</v>
      </c>
      <c r="H295" s="5">
        <v>7.2</v>
      </c>
      <c r="I295" s="4">
        <v>135</v>
      </c>
      <c r="J295" s="5">
        <v>64.400000000000006</v>
      </c>
      <c r="K295" s="5">
        <v>25.9</v>
      </c>
      <c r="L295" s="5">
        <v>15.96</v>
      </c>
      <c r="M295" s="4" t="s">
        <v>85</v>
      </c>
      <c r="N295" s="5">
        <v>20.94</v>
      </c>
      <c r="O295" s="132">
        <v>3.5879629629629629E-3</v>
      </c>
    </row>
    <row r="296" spans="1:15" ht="15" x14ac:dyDescent="0.25">
      <c r="A296" s="136"/>
      <c r="B296" s="8" t="s">
        <v>131</v>
      </c>
      <c r="C296" s="8">
        <v>2004</v>
      </c>
      <c r="D296" s="45">
        <v>2074</v>
      </c>
      <c r="E296" s="54">
        <v>2074</v>
      </c>
      <c r="F296" s="5">
        <v>13.36</v>
      </c>
      <c r="G296" s="4">
        <v>428</v>
      </c>
      <c r="H296" s="5">
        <v>8.48</v>
      </c>
      <c r="I296" s="4">
        <v>120</v>
      </c>
      <c r="J296" s="5">
        <v>63.92</v>
      </c>
      <c r="K296" s="5" t="s">
        <v>85</v>
      </c>
      <c r="L296" s="5">
        <v>16.87</v>
      </c>
      <c r="M296" s="4" t="s">
        <v>85</v>
      </c>
      <c r="N296" s="5">
        <v>22.67</v>
      </c>
      <c r="O296" s="132">
        <v>4.4560185185185189E-3</v>
      </c>
    </row>
    <row r="297" spans="1:15" ht="15" x14ac:dyDescent="0.25">
      <c r="A297" s="136"/>
      <c r="B297" s="8" t="s">
        <v>105</v>
      </c>
      <c r="C297" s="8">
        <v>1997</v>
      </c>
      <c r="D297" s="45">
        <v>2004</v>
      </c>
      <c r="E297" s="54">
        <v>2004</v>
      </c>
      <c r="F297" s="5">
        <v>13.45</v>
      </c>
      <c r="G297" s="4">
        <v>437</v>
      </c>
      <c r="H297" s="5">
        <v>6.8</v>
      </c>
      <c r="I297" s="4">
        <v>140</v>
      </c>
      <c r="J297" s="5">
        <v>66.900000000000006</v>
      </c>
      <c r="K297" s="5">
        <v>22.05</v>
      </c>
      <c r="L297" s="5">
        <v>15.58</v>
      </c>
      <c r="M297" s="4" t="s">
        <v>85</v>
      </c>
      <c r="N297" s="5">
        <v>21.49</v>
      </c>
      <c r="O297" s="132" t="s">
        <v>85</v>
      </c>
    </row>
    <row r="298" spans="1:15" ht="15" x14ac:dyDescent="0.25">
      <c r="A298" s="136"/>
      <c r="B298" s="8" t="s">
        <v>33</v>
      </c>
      <c r="C298" s="8">
        <v>2007</v>
      </c>
      <c r="D298" s="45">
        <v>1927</v>
      </c>
      <c r="E298" s="54">
        <v>1927</v>
      </c>
      <c r="F298" s="5">
        <v>13.5</v>
      </c>
      <c r="G298" s="4">
        <v>466</v>
      </c>
      <c r="H298" s="5">
        <v>7.57</v>
      </c>
      <c r="I298" s="4">
        <v>120</v>
      </c>
      <c r="J298" s="5">
        <v>64.150000000000006</v>
      </c>
      <c r="K298" s="5" t="s">
        <v>85</v>
      </c>
      <c r="L298" s="5">
        <v>19.82</v>
      </c>
      <c r="M298" s="4" t="s">
        <v>85</v>
      </c>
      <c r="N298" s="5">
        <v>21.49</v>
      </c>
      <c r="O298" s="132" t="s">
        <v>85</v>
      </c>
    </row>
    <row r="299" spans="1:15" ht="15" x14ac:dyDescent="0.25">
      <c r="A299" s="136">
        <v>21</v>
      </c>
      <c r="B299" s="8" t="s">
        <v>17</v>
      </c>
      <c r="C299" s="8">
        <v>2004</v>
      </c>
      <c r="D299" s="45">
        <v>3660</v>
      </c>
      <c r="E299" s="54">
        <v>3660</v>
      </c>
      <c r="F299" s="5">
        <v>12.8</v>
      </c>
      <c r="G299" s="4">
        <v>483</v>
      </c>
      <c r="H299" s="5">
        <v>7.86</v>
      </c>
      <c r="I299" s="4">
        <v>150</v>
      </c>
      <c r="J299" s="5">
        <v>59.83</v>
      </c>
      <c r="K299" s="5">
        <v>21.31</v>
      </c>
      <c r="L299" s="5">
        <v>25.03</v>
      </c>
      <c r="M299" s="4">
        <v>224</v>
      </c>
      <c r="N299" s="5">
        <v>34.24</v>
      </c>
      <c r="O299" s="132">
        <v>3.5185185185185185E-3</v>
      </c>
    </row>
    <row r="300" spans="1:15" ht="15" x14ac:dyDescent="0.25">
      <c r="A300" s="136"/>
      <c r="B300" s="8" t="s">
        <v>87</v>
      </c>
      <c r="C300" s="8">
        <v>2001</v>
      </c>
      <c r="D300" s="45">
        <v>3528</v>
      </c>
      <c r="E300" s="54">
        <v>3528</v>
      </c>
      <c r="F300" s="5">
        <v>12</v>
      </c>
      <c r="G300" s="4">
        <v>528</v>
      </c>
      <c r="H300" s="5">
        <v>8</v>
      </c>
      <c r="I300" s="4">
        <v>160</v>
      </c>
      <c r="J300" s="5">
        <v>58.3</v>
      </c>
      <c r="K300" s="5">
        <v>20.5</v>
      </c>
      <c r="L300" s="5">
        <v>21.53</v>
      </c>
      <c r="M300" s="4">
        <v>170</v>
      </c>
      <c r="N300" s="5">
        <v>18.559999999999999</v>
      </c>
      <c r="O300" s="132">
        <v>3.9004629629629632E-3</v>
      </c>
    </row>
    <row r="301" spans="1:15" ht="15" x14ac:dyDescent="0.25">
      <c r="A301" s="136"/>
      <c r="B301" s="8" t="s">
        <v>56</v>
      </c>
      <c r="C301" s="8">
        <v>2012</v>
      </c>
      <c r="D301" s="45">
        <v>2929</v>
      </c>
      <c r="E301" s="54">
        <v>2929</v>
      </c>
      <c r="F301" s="5">
        <v>11.94</v>
      </c>
      <c r="G301" s="4">
        <v>512</v>
      </c>
      <c r="H301" s="5">
        <v>7.58</v>
      </c>
      <c r="I301" s="4">
        <v>140</v>
      </c>
      <c r="J301" s="5">
        <v>61.9</v>
      </c>
      <c r="K301" s="5" t="s">
        <v>85</v>
      </c>
      <c r="L301" s="5">
        <v>20.260000000000002</v>
      </c>
      <c r="M301" s="4">
        <v>190</v>
      </c>
      <c r="N301" s="5">
        <v>27.35</v>
      </c>
      <c r="O301" s="132">
        <v>4.2245370370370371E-3</v>
      </c>
    </row>
    <row r="302" spans="1:15" ht="15" x14ac:dyDescent="0.25">
      <c r="A302" s="136"/>
      <c r="B302" s="8" t="s">
        <v>88</v>
      </c>
      <c r="C302" s="8">
        <v>1996</v>
      </c>
      <c r="D302" s="45">
        <v>2589</v>
      </c>
      <c r="E302" s="54">
        <v>2589</v>
      </c>
      <c r="F302" s="5">
        <v>13.8</v>
      </c>
      <c r="G302" s="4">
        <v>470</v>
      </c>
      <c r="H302" s="5">
        <v>6.34</v>
      </c>
      <c r="I302" s="4">
        <v>135</v>
      </c>
      <c r="J302" s="5">
        <v>63.5</v>
      </c>
      <c r="K302" s="5">
        <v>23.58</v>
      </c>
      <c r="L302" s="5">
        <v>16.05</v>
      </c>
      <c r="M302" s="4">
        <v>190</v>
      </c>
      <c r="N302" s="5">
        <v>30.08</v>
      </c>
      <c r="O302" s="132">
        <v>3.8773148148148143E-3</v>
      </c>
    </row>
    <row r="303" spans="1:15" ht="15" x14ac:dyDescent="0.25">
      <c r="A303" s="136"/>
      <c r="B303" s="8" t="s">
        <v>24</v>
      </c>
      <c r="C303" s="8">
        <v>2006</v>
      </c>
      <c r="D303" s="45">
        <v>2544</v>
      </c>
      <c r="E303" s="54">
        <v>2544</v>
      </c>
      <c r="F303" s="5">
        <v>13.88</v>
      </c>
      <c r="G303" s="4">
        <v>436</v>
      </c>
      <c r="H303" s="5">
        <v>8.74</v>
      </c>
      <c r="I303" s="4">
        <v>140</v>
      </c>
      <c r="J303" s="5">
        <v>66.87</v>
      </c>
      <c r="K303" s="5">
        <v>27.2</v>
      </c>
      <c r="L303" s="5">
        <v>21.47</v>
      </c>
      <c r="M303" s="4" t="s">
        <v>85</v>
      </c>
      <c r="N303" s="5">
        <v>37.47</v>
      </c>
      <c r="O303" s="132">
        <v>3.9699074074074072E-3</v>
      </c>
    </row>
    <row r="304" spans="1:15" ht="15" x14ac:dyDescent="0.25">
      <c r="A304" s="136"/>
      <c r="B304" s="8" t="s">
        <v>37</v>
      </c>
      <c r="C304" s="8">
        <v>2003</v>
      </c>
      <c r="D304" s="45">
        <v>1935</v>
      </c>
      <c r="E304" s="54">
        <v>1935</v>
      </c>
      <c r="F304" s="5">
        <v>14.69</v>
      </c>
      <c r="G304" s="4">
        <v>420</v>
      </c>
      <c r="H304" s="5">
        <v>7.4</v>
      </c>
      <c r="I304" s="4">
        <v>130</v>
      </c>
      <c r="J304" s="5">
        <v>78.7</v>
      </c>
      <c r="K304" s="5">
        <v>25.53</v>
      </c>
      <c r="L304" s="5">
        <v>20.72</v>
      </c>
      <c r="M304" s="4">
        <v>190</v>
      </c>
      <c r="N304" s="5">
        <v>19.399999999999999</v>
      </c>
      <c r="O304" s="132">
        <v>4.0393518518518521E-3</v>
      </c>
    </row>
    <row r="305" spans="1:15" ht="15" x14ac:dyDescent="0.25">
      <c r="A305" s="136"/>
      <c r="B305" s="8" t="s">
        <v>15</v>
      </c>
      <c r="C305" s="8">
        <v>2003</v>
      </c>
      <c r="D305" s="45">
        <v>1728</v>
      </c>
      <c r="E305" s="54">
        <v>1728</v>
      </c>
      <c r="F305" s="5">
        <v>15.03</v>
      </c>
      <c r="G305" s="4">
        <v>431</v>
      </c>
      <c r="H305" s="5">
        <v>6.17</v>
      </c>
      <c r="I305" s="4">
        <v>140</v>
      </c>
      <c r="J305" s="5">
        <v>88.2</v>
      </c>
      <c r="K305" s="5" t="s">
        <v>85</v>
      </c>
      <c r="L305" s="5">
        <v>20.32</v>
      </c>
      <c r="M305" s="4">
        <v>261</v>
      </c>
      <c r="N305" s="5">
        <v>22.47</v>
      </c>
      <c r="O305" s="132" t="s">
        <v>85</v>
      </c>
    </row>
    <row r="306" spans="1:15" ht="15" x14ac:dyDescent="0.25">
      <c r="A306" s="136"/>
      <c r="B306" s="8" t="s">
        <v>53</v>
      </c>
      <c r="C306" s="8">
        <v>2012</v>
      </c>
      <c r="D306" s="45">
        <v>1411</v>
      </c>
      <c r="E306" s="54">
        <v>1411</v>
      </c>
      <c r="F306" s="5">
        <v>14.1</v>
      </c>
      <c r="G306" s="4">
        <v>407</v>
      </c>
      <c r="H306" s="5">
        <v>8.5</v>
      </c>
      <c r="I306" s="4">
        <v>150</v>
      </c>
      <c r="J306" s="5">
        <v>69.599999999999994</v>
      </c>
      <c r="K306" s="5" t="s">
        <v>85</v>
      </c>
      <c r="L306" s="5" t="s">
        <v>85</v>
      </c>
      <c r="M306" s="4" t="s">
        <v>85</v>
      </c>
      <c r="N306" s="5" t="s">
        <v>85</v>
      </c>
      <c r="O306" s="132" t="s">
        <v>85</v>
      </c>
    </row>
    <row r="307" spans="1:15" ht="15" x14ac:dyDescent="0.25">
      <c r="A307" s="136"/>
      <c r="B307" s="8" t="s">
        <v>159</v>
      </c>
      <c r="C307" s="8">
        <v>2013</v>
      </c>
      <c r="D307" s="45">
        <v>1099</v>
      </c>
      <c r="E307" s="54">
        <v>1099</v>
      </c>
      <c r="F307" s="5">
        <v>14.44</v>
      </c>
      <c r="G307" s="4">
        <v>398</v>
      </c>
      <c r="H307" s="5">
        <v>7.11</v>
      </c>
      <c r="I307" s="4" t="s">
        <v>85</v>
      </c>
      <c r="J307" s="5">
        <v>74.040000000000006</v>
      </c>
      <c r="K307" s="5" t="s">
        <v>85</v>
      </c>
      <c r="L307" s="5">
        <v>13.3</v>
      </c>
      <c r="M307" s="4" t="s">
        <v>85</v>
      </c>
      <c r="N307" s="5">
        <v>16.21</v>
      </c>
      <c r="O307" s="132">
        <v>5.0925925925925921E-3</v>
      </c>
    </row>
    <row r="308" spans="1:15" ht="15" x14ac:dyDescent="0.25">
      <c r="A308" s="136">
        <v>20</v>
      </c>
      <c r="B308" s="8" t="s">
        <v>38</v>
      </c>
      <c r="C308" s="8">
        <v>2006</v>
      </c>
      <c r="D308" s="45">
        <v>3828</v>
      </c>
      <c r="E308" s="54">
        <v>3828</v>
      </c>
      <c r="F308" s="5">
        <v>12.53</v>
      </c>
      <c r="G308" s="4">
        <v>495</v>
      </c>
      <c r="H308" s="5">
        <v>9.01</v>
      </c>
      <c r="I308" s="4">
        <v>150</v>
      </c>
      <c r="J308" s="5">
        <v>58.91</v>
      </c>
      <c r="K308" s="5">
        <v>21.63</v>
      </c>
      <c r="L308" s="5">
        <v>24.98</v>
      </c>
      <c r="M308" s="4">
        <v>120</v>
      </c>
      <c r="N308" s="5">
        <v>38.4</v>
      </c>
      <c r="O308" s="132">
        <v>3.2638888888888891E-3</v>
      </c>
    </row>
    <row r="309" spans="1:15" ht="15" x14ac:dyDescent="0.25">
      <c r="A309" s="136"/>
      <c r="B309" s="8" t="s">
        <v>17</v>
      </c>
      <c r="C309" s="8">
        <v>2003</v>
      </c>
      <c r="D309" s="45">
        <v>3734</v>
      </c>
      <c r="E309" s="54">
        <v>3734</v>
      </c>
      <c r="F309" s="5">
        <v>12.59</v>
      </c>
      <c r="G309" s="4">
        <v>542</v>
      </c>
      <c r="H309" s="5">
        <v>8.76</v>
      </c>
      <c r="I309" s="4">
        <v>150</v>
      </c>
      <c r="J309" s="5">
        <v>59.7</v>
      </c>
      <c r="K309" s="5">
        <v>21</v>
      </c>
      <c r="L309" s="5">
        <v>24.29</v>
      </c>
      <c r="M309" s="4">
        <v>232</v>
      </c>
      <c r="N309" s="5">
        <v>26.66</v>
      </c>
      <c r="O309" s="132">
        <v>3.6226851851851854E-3</v>
      </c>
    </row>
    <row r="310" spans="1:15" ht="15" x14ac:dyDescent="0.25">
      <c r="A310" s="136"/>
      <c r="B310" s="8" t="s">
        <v>87</v>
      </c>
      <c r="C310" s="8">
        <v>2000</v>
      </c>
      <c r="D310" s="45">
        <v>3694</v>
      </c>
      <c r="E310" s="54">
        <v>3694</v>
      </c>
      <c r="F310" s="5">
        <v>11.9</v>
      </c>
      <c r="G310" s="4">
        <v>533</v>
      </c>
      <c r="H310" s="5">
        <v>8.15</v>
      </c>
      <c r="I310" s="4">
        <v>145</v>
      </c>
      <c r="J310" s="5">
        <v>57.4</v>
      </c>
      <c r="K310" s="5">
        <v>20.399999999999999</v>
      </c>
      <c r="L310" s="5">
        <v>23.5</v>
      </c>
      <c r="M310" s="4">
        <v>170</v>
      </c>
      <c r="N310" s="5">
        <v>22.86</v>
      </c>
      <c r="O310" s="132">
        <v>3.6574074074074074E-3</v>
      </c>
    </row>
    <row r="311" spans="1:15" ht="15" x14ac:dyDescent="0.25">
      <c r="A311" s="136"/>
      <c r="B311" s="8" t="s">
        <v>89</v>
      </c>
      <c r="C311" s="8">
        <v>1996</v>
      </c>
      <c r="D311" s="45">
        <v>2386</v>
      </c>
      <c r="E311" s="54">
        <v>2386</v>
      </c>
      <c r="F311" s="5">
        <v>13.3</v>
      </c>
      <c r="G311" s="4">
        <v>405</v>
      </c>
      <c r="H311" s="5">
        <v>8.33</v>
      </c>
      <c r="I311" s="4">
        <v>140</v>
      </c>
      <c r="J311" s="5">
        <v>66.900000000000006</v>
      </c>
      <c r="K311" s="5">
        <v>24.2</v>
      </c>
      <c r="L311" s="5">
        <v>19.920000000000002</v>
      </c>
      <c r="M311" s="4" t="s">
        <v>85</v>
      </c>
      <c r="N311" s="5">
        <v>22.22</v>
      </c>
      <c r="O311" s="132">
        <v>3.9699074074074072E-3</v>
      </c>
    </row>
    <row r="312" spans="1:15" ht="15" x14ac:dyDescent="0.25">
      <c r="A312" s="136"/>
      <c r="B312" s="8" t="s">
        <v>92</v>
      </c>
      <c r="C312" s="8">
        <v>1996</v>
      </c>
      <c r="D312" s="45">
        <v>2315</v>
      </c>
      <c r="E312" s="54">
        <v>2315</v>
      </c>
      <c r="F312" s="5">
        <v>14.4</v>
      </c>
      <c r="G312" s="4">
        <v>457</v>
      </c>
      <c r="H312" s="5">
        <v>7.8</v>
      </c>
      <c r="I312" s="4">
        <v>150</v>
      </c>
      <c r="J312" s="5">
        <v>69.2</v>
      </c>
      <c r="K312" s="5">
        <v>23</v>
      </c>
      <c r="L312" s="5">
        <v>19.649999999999999</v>
      </c>
      <c r="M312" s="4" t="s">
        <v>85</v>
      </c>
      <c r="N312" s="5">
        <v>22.76</v>
      </c>
      <c r="O312" s="132">
        <v>4.108796296296297E-3</v>
      </c>
    </row>
    <row r="313" spans="1:15" ht="15" x14ac:dyDescent="0.25">
      <c r="A313" s="136"/>
      <c r="B313" s="8" t="s">
        <v>29</v>
      </c>
      <c r="C313" s="8">
        <v>2003</v>
      </c>
      <c r="D313" s="45">
        <v>2135</v>
      </c>
      <c r="E313" s="54">
        <v>2135</v>
      </c>
      <c r="F313" s="5">
        <v>13.27</v>
      </c>
      <c r="G313" s="4">
        <v>447</v>
      </c>
      <c r="H313" s="5">
        <v>7.88</v>
      </c>
      <c r="I313" s="4">
        <v>130</v>
      </c>
      <c r="J313" s="5">
        <v>64.3</v>
      </c>
      <c r="K313" s="5" t="s">
        <v>85</v>
      </c>
      <c r="L313" s="5">
        <v>19.07</v>
      </c>
      <c r="M313" s="4" t="s">
        <v>85</v>
      </c>
      <c r="N313" s="5">
        <v>22.59</v>
      </c>
      <c r="O313" s="132">
        <v>4.6064814814814814E-3</v>
      </c>
    </row>
    <row r="314" spans="1:15" ht="15" x14ac:dyDescent="0.25">
      <c r="A314" s="136"/>
      <c r="B314" s="8" t="s">
        <v>37</v>
      </c>
      <c r="C314" s="8">
        <v>2002</v>
      </c>
      <c r="D314" s="45">
        <v>1697</v>
      </c>
      <c r="E314" s="54">
        <v>1697</v>
      </c>
      <c r="F314" s="5">
        <v>14.81</v>
      </c>
      <c r="G314" s="4">
        <v>369</v>
      </c>
      <c r="H314" s="5">
        <v>7.23</v>
      </c>
      <c r="I314" s="4">
        <v>135</v>
      </c>
      <c r="J314" s="5">
        <v>76.2</v>
      </c>
      <c r="K314" s="5">
        <v>24.8</v>
      </c>
      <c r="L314" s="5">
        <v>19.11</v>
      </c>
      <c r="M314" s="4">
        <v>170</v>
      </c>
      <c r="N314" s="5">
        <v>19.059999999999999</v>
      </c>
      <c r="O314" s="132">
        <v>4.4675925925925933E-3</v>
      </c>
    </row>
    <row r="315" spans="1:15" ht="15" x14ac:dyDescent="0.25">
      <c r="A315" s="136"/>
      <c r="B315" s="8" t="s">
        <v>15</v>
      </c>
      <c r="C315" s="8">
        <v>2002</v>
      </c>
      <c r="D315" s="45">
        <v>1675</v>
      </c>
      <c r="E315" s="54">
        <v>1675</v>
      </c>
      <c r="F315" s="5">
        <v>14.9</v>
      </c>
      <c r="G315" s="4">
        <v>378</v>
      </c>
      <c r="H315" s="5">
        <v>6.43</v>
      </c>
      <c r="I315" s="4">
        <v>140</v>
      </c>
      <c r="J315" s="5" t="s">
        <v>85</v>
      </c>
      <c r="K315" s="5" t="s">
        <v>85</v>
      </c>
      <c r="L315" s="5">
        <v>22.09</v>
      </c>
      <c r="M315" s="4">
        <v>254</v>
      </c>
      <c r="N315" s="5">
        <v>21.45</v>
      </c>
      <c r="O315" s="132" t="s">
        <v>85</v>
      </c>
    </row>
    <row r="316" spans="1:15" ht="15" x14ac:dyDescent="0.25">
      <c r="A316" s="136">
        <v>19</v>
      </c>
      <c r="B316" s="8" t="s">
        <v>17</v>
      </c>
      <c r="C316" s="8">
        <v>2002</v>
      </c>
      <c r="D316" s="45">
        <v>3370</v>
      </c>
      <c r="E316" s="54">
        <v>3370</v>
      </c>
      <c r="F316" s="5">
        <v>12.79</v>
      </c>
      <c r="G316" s="4">
        <v>499</v>
      </c>
      <c r="H316" s="5">
        <v>8.23</v>
      </c>
      <c r="I316" s="4">
        <v>130</v>
      </c>
      <c r="J316" s="5">
        <v>58.7</v>
      </c>
      <c r="K316" s="5">
        <v>23.28</v>
      </c>
      <c r="L316" s="5">
        <v>23.8</v>
      </c>
      <c r="M316" s="4">
        <v>230</v>
      </c>
      <c r="N316" s="5">
        <v>25.61</v>
      </c>
      <c r="O316" s="132">
        <v>3.5185185185185185E-3</v>
      </c>
    </row>
    <row r="317" spans="1:15" ht="15" x14ac:dyDescent="0.25">
      <c r="A317" s="136"/>
      <c r="B317" s="8" t="s">
        <v>87</v>
      </c>
      <c r="C317" s="8">
        <v>1999</v>
      </c>
      <c r="D317" s="45">
        <v>3296</v>
      </c>
      <c r="E317" s="54">
        <v>3296</v>
      </c>
      <c r="F317" s="5">
        <v>12.02</v>
      </c>
      <c r="G317" s="4">
        <v>492</v>
      </c>
      <c r="H317" s="5">
        <v>7.5</v>
      </c>
      <c r="I317" s="4">
        <v>130</v>
      </c>
      <c r="J317" s="5">
        <v>56.7</v>
      </c>
      <c r="K317" s="5">
        <v>21.25</v>
      </c>
      <c r="L317" s="5">
        <v>15.92</v>
      </c>
      <c r="M317" s="4">
        <v>195</v>
      </c>
      <c r="N317" s="5">
        <v>21.4</v>
      </c>
      <c r="O317" s="132">
        <v>3.6689814814814814E-3</v>
      </c>
    </row>
    <row r="318" spans="1:15" ht="15" x14ac:dyDescent="0.25">
      <c r="A318" s="136"/>
      <c r="B318" s="8" t="s">
        <v>209</v>
      </c>
      <c r="C318" s="8">
        <v>2020</v>
      </c>
      <c r="D318" s="45">
        <v>2974</v>
      </c>
      <c r="E318" s="54">
        <v>2974</v>
      </c>
      <c r="F318" s="5">
        <v>12.74</v>
      </c>
      <c r="G318" s="4">
        <v>479</v>
      </c>
      <c r="H318" s="5">
        <v>7.62</v>
      </c>
      <c r="I318" s="4">
        <v>140</v>
      </c>
      <c r="J318" s="5">
        <v>64.540000000000006</v>
      </c>
      <c r="K318" s="5">
        <v>23.36</v>
      </c>
      <c r="L318" s="5">
        <v>18.149999999999999</v>
      </c>
      <c r="M318" s="4">
        <v>240</v>
      </c>
      <c r="N318" s="5">
        <v>34.549999999999997</v>
      </c>
      <c r="O318" s="132">
        <v>4.0972222222222226E-3</v>
      </c>
    </row>
    <row r="319" spans="1:15" ht="15" x14ac:dyDescent="0.25">
      <c r="A319" s="136"/>
      <c r="B319" s="8" t="s">
        <v>28</v>
      </c>
      <c r="C319" s="8">
        <v>2007</v>
      </c>
      <c r="D319" s="45">
        <v>2265</v>
      </c>
      <c r="E319" s="54">
        <v>2265</v>
      </c>
      <c r="F319" s="5">
        <v>13.53</v>
      </c>
      <c r="G319" s="4">
        <v>466</v>
      </c>
      <c r="H319" s="5">
        <v>6.71</v>
      </c>
      <c r="I319" s="4">
        <v>140</v>
      </c>
      <c r="J319" s="5">
        <v>69.97</v>
      </c>
      <c r="K319" s="5">
        <v>24.4</v>
      </c>
      <c r="L319" s="5">
        <v>13.62</v>
      </c>
      <c r="M319" s="4">
        <v>140</v>
      </c>
      <c r="N319" s="5">
        <v>24.1</v>
      </c>
      <c r="O319" s="132">
        <v>3.8888888888888883E-3</v>
      </c>
    </row>
    <row r="320" spans="1:15" ht="15" x14ac:dyDescent="0.25">
      <c r="A320" s="136"/>
      <c r="B320" s="8" t="s">
        <v>29</v>
      </c>
      <c r="C320" s="8">
        <v>2002</v>
      </c>
      <c r="D320" s="45">
        <v>2085</v>
      </c>
      <c r="E320" s="54">
        <v>2085</v>
      </c>
      <c r="F320" s="5">
        <v>13.54</v>
      </c>
      <c r="G320" s="4">
        <v>424</v>
      </c>
      <c r="H320" s="5">
        <v>7.54</v>
      </c>
      <c r="I320" s="4">
        <v>130</v>
      </c>
      <c r="J320" s="5">
        <v>64.900000000000006</v>
      </c>
      <c r="K320" s="5" t="s">
        <v>85</v>
      </c>
      <c r="L320" s="5">
        <v>17.82</v>
      </c>
      <c r="M320" s="4" t="s">
        <v>85</v>
      </c>
      <c r="N320" s="5">
        <v>24.74</v>
      </c>
      <c r="O320" s="132">
        <v>4.386574074074074E-3</v>
      </c>
    </row>
    <row r="321" spans="1:15" ht="15" x14ac:dyDescent="0.25">
      <c r="A321" s="136"/>
      <c r="B321" s="8" t="s">
        <v>37</v>
      </c>
      <c r="C321" s="8">
        <v>2001</v>
      </c>
      <c r="D321" s="45">
        <v>1546</v>
      </c>
      <c r="E321" s="54">
        <v>1546</v>
      </c>
      <c r="F321" s="5">
        <v>15</v>
      </c>
      <c r="G321" s="4">
        <v>408</v>
      </c>
      <c r="H321" s="5">
        <v>6.76</v>
      </c>
      <c r="I321" s="4">
        <v>135</v>
      </c>
      <c r="J321" s="5">
        <v>80.8</v>
      </c>
      <c r="K321" s="5">
        <v>25.1</v>
      </c>
      <c r="L321" s="5">
        <v>16.93</v>
      </c>
      <c r="M321" s="4">
        <v>130</v>
      </c>
      <c r="N321" s="5">
        <v>16.57</v>
      </c>
      <c r="O321" s="132">
        <v>4.4212962962962956E-3</v>
      </c>
    </row>
    <row r="322" spans="1:15" ht="15" x14ac:dyDescent="0.25">
      <c r="A322" s="136">
        <v>18</v>
      </c>
      <c r="B322" s="8" t="s">
        <v>87</v>
      </c>
      <c r="C322" s="8">
        <v>1998</v>
      </c>
      <c r="D322" s="45">
        <v>3461</v>
      </c>
      <c r="E322" s="54">
        <v>3461</v>
      </c>
      <c r="F322" s="5">
        <v>12</v>
      </c>
      <c r="G322" s="4">
        <v>485</v>
      </c>
      <c r="H322" s="5">
        <v>7</v>
      </c>
      <c r="I322" s="4">
        <v>155</v>
      </c>
      <c r="J322" s="5">
        <v>58</v>
      </c>
      <c r="K322" s="5">
        <v>20.69</v>
      </c>
      <c r="L322" s="5">
        <v>18.739999999999998</v>
      </c>
      <c r="M322" s="4">
        <v>170</v>
      </c>
      <c r="N322" s="5">
        <v>21.58</v>
      </c>
      <c r="O322" s="132">
        <v>3.6111111111111114E-3</v>
      </c>
    </row>
    <row r="323" spans="1:15" ht="15" x14ac:dyDescent="0.25">
      <c r="A323" s="136"/>
      <c r="B323" s="8" t="s">
        <v>17</v>
      </c>
      <c r="C323" s="8">
        <v>2001</v>
      </c>
      <c r="D323" s="45">
        <v>3074</v>
      </c>
      <c r="E323" s="54">
        <v>3074</v>
      </c>
      <c r="F323" s="5">
        <v>12.8</v>
      </c>
      <c r="G323" s="4">
        <v>515</v>
      </c>
      <c r="H323" s="5">
        <v>7.05</v>
      </c>
      <c r="I323" s="4">
        <v>135</v>
      </c>
      <c r="J323" s="5">
        <v>59.7</v>
      </c>
      <c r="K323" s="5">
        <v>23.2</v>
      </c>
      <c r="L323" s="5">
        <v>19.25</v>
      </c>
      <c r="M323" s="4">
        <v>190</v>
      </c>
      <c r="N323" s="5">
        <v>22.86</v>
      </c>
      <c r="O323" s="132">
        <v>3.6342592592592594E-3</v>
      </c>
    </row>
    <row r="324" spans="1:15" ht="15" x14ac:dyDescent="0.25">
      <c r="A324" s="136"/>
      <c r="B324" s="8" t="s">
        <v>20</v>
      </c>
      <c r="C324" s="8">
        <v>2007</v>
      </c>
      <c r="D324" s="45">
        <v>2998</v>
      </c>
      <c r="E324" s="54">
        <v>2998</v>
      </c>
      <c r="F324" s="5">
        <v>12.72</v>
      </c>
      <c r="G324" s="4">
        <v>487</v>
      </c>
      <c r="H324" s="5">
        <v>7.6</v>
      </c>
      <c r="I324" s="4">
        <v>130</v>
      </c>
      <c r="J324" s="5">
        <v>60.31</v>
      </c>
      <c r="K324" s="5">
        <v>22.66</v>
      </c>
      <c r="L324" s="5">
        <v>16.77</v>
      </c>
      <c r="M324" s="4">
        <v>200</v>
      </c>
      <c r="N324" s="5">
        <v>29.42</v>
      </c>
      <c r="O324" s="132">
        <v>3.8773148148148143E-3</v>
      </c>
    </row>
    <row r="325" spans="1:15" ht="15" x14ac:dyDescent="0.25">
      <c r="A325" s="136"/>
      <c r="B325" s="8" t="s">
        <v>21</v>
      </c>
      <c r="C325" s="8">
        <v>2007</v>
      </c>
      <c r="D325" s="45">
        <v>2990</v>
      </c>
      <c r="E325" s="54">
        <v>2990</v>
      </c>
      <c r="F325" s="5">
        <v>13.12</v>
      </c>
      <c r="G325" s="4">
        <v>420</v>
      </c>
      <c r="H325" s="5">
        <v>7.37</v>
      </c>
      <c r="I325" s="4">
        <v>145</v>
      </c>
      <c r="J325" s="5">
        <v>60.59</v>
      </c>
      <c r="K325" s="5">
        <v>22.75</v>
      </c>
      <c r="L325" s="5">
        <v>18.79</v>
      </c>
      <c r="M325" s="4">
        <v>150</v>
      </c>
      <c r="N325" s="5">
        <v>24.88</v>
      </c>
      <c r="O325" s="132">
        <v>3.414351851851852E-3</v>
      </c>
    </row>
    <row r="326" spans="1:15" ht="15" x14ac:dyDescent="0.25">
      <c r="A326" s="136"/>
      <c r="B326" s="8" t="s">
        <v>209</v>
      </c>
      <c r="C326" s="8">
        <v>2019</v>
      </c>
      <c r="D326" s="45">
        <v>2979</v>
      </c>
      <c r="E326" s="54">
        <v>2979</v>
      </c>
      <c r="F326" s="5">
        <v>12.66</v>
      </c>
      <c r="G326" s="4">
        <v>484</v>
      </c>
      <c r="H326" s="5">
        <v>7.2</v>
      </c>
      <c r="I326" s="4">
        <v>140</v>
      </c>
      <c r="J326" s="5">
        <v>60.1</v>
      </c>
      <c r="K326" s="5">
        <v>24.1</v>
      </c>
      <c r="L326" s="5">
        <v>18.34</v>
      </c>
      <c r="M326" s="4">
        <v>200</v>
      </c>
      <c r="N326" s="5">
        <v>30.58</v>
      </c>
      <c r="O326" s="132">
        <v>4.0046296296296297E-3</v>
      </c>
    </row>
    <row r="327" spans="1:15" ht="15" x14ac:dyDescent="0.25">
      <c r="A327" s="136"/>
      <c r="B327" s="8" t="s">
        <v>123</v>
      </c>
      <c r="C327" s="8">
        <v>2003</v>
      </c>
      <c r="D327" s="45">
        <v>2719</v>
      </c>
      <c r="E327" s="54">
        <v>2719</v>
      </c>
      <c r="F327" s="5">
        <v>13.53</v>
      </c>
      <c r="G327" s="4">
        <v>485</v>
      </c>
      <c r="H327" s="5">
        <v>8.82</v>
      </c>
      <c r="I327" s="4">
        <v>150</v>
      </c>
      <c r="J327" s="5">
        <v>64</v>
      </c>
      <c r="K327" s="5" t="s">
        <v>85</v>
      </c>
      <c r="L327" s="5">
        <v>22.37</v>
      </c>
      <c r="M327" s="4" t="s">
        <v>85</v>
      </c>
      <c r="N327" s="5">
        <v>31</v>
      </c>
      <c r="O327" s="132">
        <v>4.0624999999999993E-3</v>
      </c>
    </row>
    <row r="328" spans="1:15" ht="15" x14ac:dyDescent="0.25">
      <c r="A328" s="136"/>
      <c r="B328" s="8" t="s">
        <v>24</v>
      </c>
      <c r="C328" s="8">
        <v>2003</v>
      </c>
      <c r="D328" s="45">
        <v>2345</v>
      </c>
      <c r="E328" s="54">
        <v>2345</v>
      </c>
      <c r="F328" s="5">
        <v>13.72</v>
      </c>
      <c r="G328" s="4">
        <v>483</v>
      </c>
      <c r="H328" s="5">
        <v>7.94</v>
      </c>
      <c r="I328" s="4">
        <v>135</v>
      </c>
      <c r="J328" s="5">
        <v>66.7</v>
      </c>
      <c r="K328" s="5">
        <v>28.85</v>
      </c>
      <c r="L328" s="5">
        <v>16.32</v>
      </c>
      <c r="M328" s="4" t="s">
        <v>85</v>
      </c>
      <c r="N328" s="5">
        <v>31.41</v>
      </c>
      <c r="O328" s="132">
        <v>4.0740740740740746E-3</v>
      </c>
    </row>
    <row r="329" spans="1:15" ht="15" x14ac:dyDescent="0.25">
      <c r="A329" s="136"/>
      <c r="B329" s="8" t="s">
        <v>29</v>
      </c>
      <c r="C329" s="8">
        <v>2001</v>
      </c>
      <c r="D329" s="45">
        <v>2142</v>
      </c>
      <c r="E329" s="54">
        <v>2142</v>
      </c>
      <c r="F329" s="5">
        <v>13.1</v>
      </c>
      <c r="G329" s="4">
        <v>455</v>
      </c>
      <c r="H329" s="5">
        <v>7.14</v>
      </c>
      <c r="I329" s="4">
        <v>135</v>
      </c>
      <c r="J329" s="5">
        <v>67.900000000000006</v>
      </c>
      <c r="K329" s="5" t="s">
        <v>85</v>
      </c>
      <c r="L329" s="5">
        <v>16.420000000000002</v>
      </c>
      <c r="M329" s="4" t="s">
        <v>85</v>
      </c>
      <c r="N329" s="5">
        <v>24.87</v>
      </c>
      <c r="O329" s="132">
        <v>4.3055555555555555E-3</v>
      </c>
    </row>
    <row r="330" spans="1:15" ht="15" x14ac:dyDescent="0.25">
      <c r="A330" s="136"/>
      <c r="B330" s="8" t="s">
        <v>37</v>
      </c>
      <c r="C330" s="8">
        <v>2000</v>
      </c>
      <c r="D330" s="45">
        <v>1486</v>
      </c>
      <c r="E330" s="54">
        <v>1486</v>
      </c>
      <c r="F330" s="5">
        <v>15.1</v>
      </c>
      <c r="G330" s="4">
        <v>411</v>
      </c>
      <c r="H330" s="5">
        <v>6.8</v>
      </c>
      <c r="I330" s="4">
        <v>130</v>
      </c>
      <c r="J330" s="5">
        <v>77.099999999999994</v>
      </c>
      <c r="K330" s="5">
        <v>25.2</v>
      </c>
      <c r="L330" s="5">
        <v>12.7</v>
      </c>
      <c r="M330" s="4">
        <v>140</v>
      </c>
      <c r="N330" s="5">
        <v>11.1</v>
      </c>
      <c r="O330" s="132">
        <v>4.155092592592593E-3</v>
      </c>
    </row>
    <row r="331" spans="1:15" ht="15" x14ac:dyDescent="0.25">
      <c r="A331" s="136">
        <v>17</v>
      </c>
      <c r="B331" s="8" t="s">
        <v>18</v>
      </c>
      <c r="C331" s="8">
        <v>2008</v>
      </c>
      <c r="D331" s="45">
        <v>4153</v>
      </c>
      <c r="E331" s="54">
        <v>4153</v>
      </c>
      <c r="F331" s="5">
        <v>12.37</v>
      </c>
      <c r="G331" s="4">
        <v>527</v>
      </c>
      <c r="H331" s="5">
        <v>8.3699999999999992</v>
      </c>
      <c r="I331" s="4">
        <v>175</v>
      </c>
      <c r="J331" s="5">
        <v>60.29</v>
      </c>
      <c r="K331" s="5">
        <v>20.8</v>
      </c>
      <c r="L331" s="5">
        <v>24.17</v>
      </c>
      <c r="M331" s="4">
        <v>290</v>
      </c>
      <c r="N331" s="5">
        <v>38.4</v>
      </c>
      <c r="O331" s="132">
        <v>3.7384259259259263E-3</v>
      </c>
    </row>
    <row r="332" spans="1:15" ht="15" x14ac:dyDescent="0.25">
      <c r="A332" s="136"/>
      <c r="B332" s="8" t="s">
        <v>87</v>
      </c>
      <c r="C332" s="8">
        <v>1997</v>
      </c>
      <c r="D332" s="45">
        <v>3136</v>
      </c>
      <c r="E332" s="54">
        <v>3136</v>
      </c>
      <c r="F332" s="5">
        <v>12.04</v>
      </c>
      <c r="G332" s="4">
        <v>519</v>
      </c>
      <c r="H332" s="5">
        <v>7.04</v>
      </c>
      <c r="I332" s="4">
        <v>145</v>
      </c>
      <c r="J332" s="5">
        <v>60.4</v>
      </c>
      <c r="K332" s="5">
        <v>21.57</v>
      </c>
      <c r="L332" s="5">
        <v>21.14</v>
      </c>
      <c r="M332" s="4">
        <v>190</v>
      </c>
      <c r="N332" s="5">
        <v>18.12</v>
      </c>
      <c r="O332" s="132">
        <v>4.0856481481481481E-3</v>
      </c>
    </row>
    <row r="333" spans="1:15" ht="15" x14ac:dyDescent="0.25">
      <c r="A333" s="136"/>
      <c r="B333" s="8" t="s">
        <v>38</v>
      </c>
      <c r="C333" s="8">
        <v>2003</v>
      </c>
      <c r="D333" s="45">
        <v>3091</v>
      </c>
      <c r="E333" s="54">
        <v>3091</v>
      </c>
      <c r="F333" s="5">
        <v>13.09</v>
      </c>
      <c r="G333" s="4">
        <v>502</v>
      </c>
      <c r="H333" s="5">
        <v>7.29</v>
      </c>
      <c r="I333" s="4">
        <v>150</v>
      </c>
      <c r="J333" s="5">
        <v>61.3</v>
      </c>
      <c r="K333" s="5">
        <v>24.28</v>
      </c>
      <c r="L333" s="5">
        <v>15.22</v>
      </c>
      <c r="M333" s="4">
        <v>160</v>
      </c>
      <c r="N333" s="5">
        <v>26.35</v>
      </c>
      <c r="O333" s="132">
        <v>3.3333333333333335E-3</v>
      </c>
    </row>
    <row r="334" spans="1:15" ht="15" x14ac:dyDescent="0.25">
      <c r="A334" s="136"/>
      <c r="B334" s="8" t="s">
        <v>16</v>
      </c>
      <c r="C334" s="8">
        <v>1997</v>
      </c>
      <c r="D334" s="45">
        <v>2807</v>
      </c>
      <c r="E334" s="54">
        <v>2807</v>
      </c>
      <c r="F334" s="5">
        <v>13.27</v>
      </c>
      <c r="G334" s="4">
        <v>461</v>
      </c>
      <c r="H334" s="5">
        <v>7.62</v>
      </c>
      <c r="I334" s="4">
        <v>140</v>
      </c>
      <c r="J334" s="5">
        <v>62</v>
      </c>
      <c r="K334" s="5">
        <v>23.1</v>
      </c>
      <c r="L334" s="5">
        <v>20.68</v>
      </c>
      <c r="M334" s="4" t="s">
        <v>85</v>
      </c>
      <c r="N334" s="5">
        <v>25.68</v>
      </c>
      <c r="O334" s="132">
        <v>3.7037037037037034E-3</v>
      </c>
    </row>
    <row r="335" spans="1:15" ht="15" x14ac:dyDescent="0.25">
      <c r="A335" s="136"/>
      <c r="B335" s="8" t="s">
        <v>231</v>
      </c>
      <c r="C335" s="8">
        <v>2022</v>
      </c>
      <c r="D335" s="45">
        <v>2450</v>
      </c>
      <c r="E335" s="54">
        <v>2450</v>
      </c>
      <c r="F335" s="5">
        <v>13.88</v>
      </c>
      <c r="G335" s="4">
        <v>456</v>
      </c>
      <c r="H335" s="5">
        <v>6.79</v>
      </c>
      <c r="I335" s="4">
        <v>135</v>
      </c>
      <c r="J335" s="5">
        <v>66.42</v>
      </c>
      <c r="K335" s="5">
        <v>23.58</v>
      </c>
      <c r="L335" s="5">
        <v>16.63</v>
      </c>
      <c r="M335" s="4">
        <v>240</v>
      </c>
      <c r="N335" s="5">
        <v>20.18</v>
      </c>
      <c r="O335" s="132">
        <v>3.9236111111111112E-3</v>
      </c>
    </row>
    <row r="336" spans="1:15" ht="15" x14ac:dyDescent="0.25">
      <c r="A336" s="136"/>
      <c r="B336" s="8" t="s">
        <v>209</v>
      </c>
      <c r="C336" s="8">
        <v>2018</v>
      </c>
      <c r="D336" s="45">
        <v>2202</v>
      </c>
      <c r="E336" s="54">
        <v>2202</v>
      </c>
      <c r="F336" s="5">
        <v>13.23</v>
      </c>
      <c r="G336" s="4">
        <v>480</v>
      </c>
      <c r="H336" s="5">
        <v>6.5</v>
      </c>
      <c r="I336" s="4">
        <v>145</v>
      </c>
      <c r="J336" s="5">
        <v>74.45</v>
      </c>
      <c r="K336" s="5" t="s">
        <v>85</v>
      </c>
      <c r="L336" s="5">
        <v>15.92</v>
      </c>
      <c r="M336" s="4">
        <v>120</v>
      </c>
      <c r="N336" s="5">
        <v>31.7</v>
      </c>
      <c r="O336" s="132">
        <v>4.2245370370370371E-3</v>
      </c>
    </row>
    <row r="337" spans="1:15" ht="15" x14ac:dyDescent="0.25">
      <c r="A337" s="136"/>
      <c r="B337" s="8" t="s">
        <v>29</v>
      </c>
      <c r="C337" s="8">
        <v>2000</v>
      </c>
      <c r="D337" s="45">
        <v>2114</v>
      </c>
      <c r="E337" s="54">
        <v>2114</v>
      </c>
      <c r="F337" s="5">
        <v>13.5</v>
      </c>
      <c r="G337" s="4">
        <v>424</v>
      </c>
      <c r="H337" s="5">
        <v>7.23</v>
      </c>
      <c r="I337" s="4">
        <v>135</v>
      </c>
      <c r="J337" s="5">
        <v>64.900000000000006</v>
      </c>
      <c r="K337" s="5" t="s">
        <v>85</v>
      </c>
      <c r="L337" s="5">
        <v>14.77</v>
      </c>
      <c r="M337" s="4" t="s">
        <v>85</v>
      </c>
      <c r="N337" s="5">
        <v>21.6</v>
      </c>
      <c r="O337" s="132">
        <v>4.0740740740740746E-3</v>
      </c>
    </row>
    <row r="338" spans="1:15" ht="15" x14ac:dyDescent="0.25">
      <c r="A338" s="136"/>
      <c r="B338" s="8" t="s">
        <v>123</v>
      </c>
      <c r="C338" s="8">
        <v>2002</v>
      </c>
      <c r="D338" s="45">
        <v>2090</v>
      </c>
      <c r="E338" s="54">
        <v>2090</v>
      </c>
      <c r="F338" s="5">
        <v>14</v>
      </c>
      <c r="G338" s="4" t="s">
        <v>85</v>
      </c>
      <c r="H338" s="5">
        <v>7.95</v>
      </c>
      <c r="I338" s="4">
        <v>160</v>
      </c>
      <c r="J338" s="5">
        <v>67.2</v>
      </c>
      <c r="K338" s="5" t="s">
        <v>85</v>
      </c>
      <c r="L338" s="5">
        <v>17.760000000000002</v>
      </c>
      <c r="M338" s="4">
        <v>120</v>
      </c>
      <c r="N338" s="5">
        <v>29.53</v>
      </c>
      <c r="O338" s="132">
        <v>4.2129629629629626E-3</v>
      </c>
    </row>
    <row r="339" spans="1:15" ht="15" x14ac:dyDescent="0.25">
      <c r="A339" s="136"/>
      <c r="B339" s="8" t="s">
        <v>21</v>
      </c>
      <c r="C339" s="8">
        <v>2006</v>
      </c>
      <c r="D339" s="45">
        <v>2059</v>
      </c>
      <c r="E339" s="54">
        <v>2059</v>
      </c>
      <c r="F339" s="5">
        <v>13.53</v>
      </c>
      <c r="G339" s="4">
        <v>403</v>
      </c>
      <c r="H339" s="5">
        <v>7.54</v>
      </c>
      <c r="I339" s="4" t="s">
        <v>85</v>
      </c>
      <c r="J339" s="5" t="s">
        <v>85</v>
      </c>
      <c r="K339" s="5">
        <v>23.09</v>
      </c>
      <c r="L339" s="5">
        <v>20.399999999999999</v>
      </c>
      <c r="M339" s="4" t="s">
        <v>85</v>
      </c>
      <c r="N339" s="5">
        <v>24.15</v>
      </c>
      <c r="O339" s="132">
        <v>3.530092592592592E-3</v>
      </c>
    </row>
    <row r="340" spans="1:15" ht="15" x14ac:dyDescent="0.25">
      <c r="A340" s="136"/>
      <c r="B340" s="8" t="s">
        <v>37</v>
      </c>
      <c r="C340" s="8">
        <v>1999</v>
      </c>
      <c r="D340" s="45">
        <v>1484</v>
      </c>
      <c r="E340" s="54">
        <v>1484</v>
      </c>
      <c r="F340" s="5">
        <v>14.77</v>
      </c>
      <c r="G340" s="4">
        <v>411</v>
      </c>
      <c r="H340" s="5">
        <v>6.84</v>
      </c>
      <c r="I340" s="4">
        <v>120</v>
      </c>
      <c r="J340" s="5">
        <v>73.7</v>
      </c>
      <c r="K340" s="5">
        <v>24.34</v>
      </c>
      <c r="L340" s="5">
        <v>11.88</v>
      </c>
      <c r="M340" s="4">
        <v>115</v>
      </c>
      <c r="N340" s="5">
        <v>14.05</v>
      </c>
      <c r="O340" s="132">
        <v>4.2824074074074075E-3</v>
      </c>
    </row>
    <row r="341" spans="1:15" ht="15" x14ac:dyDescent="0.25">
      <c r="A341" s="136">
        <v>16</v>
      </c>
      <c r="B341" s="8" t="s">
        <v>18</v>
      </c>
      <c r="C341" s="8">
        <v>2007</v>
      </c>
      <c r="D341" s="45">
        <v>3401</v>
      </c>
      <c r="E341" s="54">
        <v>3401</v>
      </c>
      <c r="F341" s="5">
        <v>13.31</v>
      </c>
      <c r="G341" s="4">
        <v>471</v>
      </c>
      <c r="H341" s="5">
        <v>7.8</v>
      </c>
      <c r="I341" s="4">
        <v>155</v>
      </c>
      <c r="J341" s="5">
        <v>61.49</v>
      </c>
      <c r="K341" s="5">
        <v>22.74</v>
      </c>
      <c r="L341" s="5">
        <v>24.09</v>
      </c>
      <c r="M341" s="4">
        <v>240</v>
      </c>
      <c r="N341" s="5">
        <v>34.06</v>
      </c>
      <c r="O341" s="132">
        <v>3.645833333333333E-3</v>
      </c>
    </row>
    <row r="342" spans="1:15" ht="15" x14ac:dyDescent="0.25">
      <c r="A342" s="136"/>
      <c r="B342" s="8" t="s">
        <v>39</v>
      </c>
      <c r="C342" s="8">
        <v>2007</v>
      </c>
      <c r="D342" s="45">
        <v>3162</v>
      </c>
      <c r="E342" s="54">
        <v>3162</v>
      </c>
      <c r="F342" s="5">
        <v>12.65</v>
      </c>
      <c r="G342" s="4">
        <v>507</v>
      </c>
      <c r="H342" s="5">
        <v>7.41</v>
      </c>
      <c r="I342" s="4">
        <v>140</v>
      </c>
      <c r="J342" s="5">
        <v>62.47</v>
      </c>
      <c r="K342" s="5">
        <v>22.15</v>
      </c>
      <c r="L342" s="5">
        <v>20.22</v>
      </c>
      <c r="M342" s="4">
        <v>190</v>
      </c>
      <c r="N342" s="5">
        <v>30.82</v>
      </c>
      <c r="O342" s="132">
        <v>3.7962962962962963E-3</v>
      </c>
    </row>
    <row r="343" spans="1:15" ht="15" x14ac:dyDescent="0.25">
      <c r="A343" s="136"/>
      <c r="B343" s="8" t="s">
        <v>244</v>
      </c>
      <c r="C343" s="8">
        <v>2023</v>
      </c>
      <c r="D343" s="45">
        <v>2885</v>
      </c>
      <c r="E343" s="54">
        <v>2885</v>
      </c>
      <c r="F343" s="5">
        <v>13.22</v>
      </c>
      <c r="G343" s="4">
        <v>511</v>
      </c>
      <c r="H343" s="5">
        <v>5.0599999999999996</v>
      </c>
      <c r="I343" s="4">
        <v>160</v>
      </c>
      <c r="J343" s="5">
        <v>63.99</v>
      </c>
      <c r="K343" s="5">
        <v>23</v>
      </c>
      <c r="L343" s="5">
        <v>15.35</v>
      </c>
      <c r="M343" s="4">
        <v>200</v>
      </c>
      <c r="N343" s="5">
        <v>33.9</v>
      </c>
      <c r="O343" s="132">
        <v>3.9930555555555561E-3</v>
      </c>
    </row>
    <row r="344" spans="1:15" ht="15" x14ac:dyDescent="0.25">
      <c r="A344" s="136"/>
      <c r="B344" s="8" t="s">
        <v>87</v>
      </c>
      <c r="C344" s="8">
        <v>1996</v>
      </c>
      <c r="D344" s="45">
        <v>2595</v>
      </c>
      <c r="E344" s="54">
        <v>2595</v>
      </c>
      <c r="F344" s="5">
        <v>13</v>
      </c>
      <c r="G344" s="4">
        <v>487</v>
      </c>
      <c r="H344" s="5">
        <v>6.7</v>
      </c>
      <c r="I344" s="4">
        <v>145</v>
      </c>
      <c r="J344" s="5">
        <v>64</v>
      </c>
      <c r="K344" s="5">
        <v>22.9</v>
      </c>
      <c r="L344" s="5">
        <v>15.83</v>
      </c>
      <c r="M344" s="4">
        <v>190</v>
      </c>
      <c r="N344" s="5">
        <v>19.04</v>
      </c>
      <c r="O344" s="132">
        <v>4.1319444444444442E-3</v>
      </c>
    </row>
    <row r="345" spans="1:15" ht="15" x14ac:dyDescent="0.25">
      <c r="A345" s="136"/>
      <c r="B345" s="8" t="s">
        <v>29</v>
      </c>
      <c r="C345" s="8">
        <v>1999</v>
      </c>
      <c r="D345" s="45">
        <v>1929</v>
      </c>
      <c r="E345" s="54">
        <v>1929</v>
      </c>
      <c r="F345" s="5">
        <v>12.97</v>
      </c>
      <c r="G345" s="4">
        <v>414</v>
      </c>
      <c r="H345" s="5">
        <v>6.36</v>
      </c>
      <c r="I345" s="4">
        <v>140</v>
      </c>
      <c r="J345" s="5">
        <v>64.5</v>
      </c>
      <c r="K345" s="5" t="s">
        <v>85</v>
      </c>
      <c r="L345" s="5">
        <v>14.7</v>
      </c>
      <c r="M345" s="4" t="s">
        <v>85</v>
      </c>
      <c r="N345" s="5" t="s">
        <v>85</v>
      </c>
      <c r="O345" s="132">
        <v>4.2476851851851851E-3</v>
      </c>
    </row>
    <row r="346" spans="1:15" ht="15" x14ac:dyDescent="0.25">
      <c r="A346" s="136"/>
      <c r="B346" s="8" t="s">
        <v>15</v>
      </c>
      <c r="C346" s="8">
        <v>1998</v>
      </c>
      <c r="D346" s="45">
        <v>1558</v>
      </c>
      <c r="E346" s="54">
        <v>1558</v>
      </c>
      <c r="F346" s="5">
        <v>15.1</v>
      </c>
      <c r="G346" s="4">
        <v>388</v>
      </c>
      <c r="H346" s="5">
        <v>6.03</v>
      </c>
      <c r="I346" s="4">
        <v>145</v>
      </c>
      <c r="J346" s="5">
        <v>88</v>
      </c>
      <c r="K346" s="5" t="s">
        <v>85</v>
      </c>
      <c r="L346" s="5">
        <v>19.489999999999998</v>
      </c>
      <c r="M346" s="4">
        <v>225</v>
      </c>
      <c r="N346" s="5">
        <v>20.440000000000001</v>
      </c>
      <c r="O346" s="132" t="s">
        <v>85</v>
      </c>
    </row>
    <row r="347" spans="1:15" ht="15" x14ac:dyDescent="0.25">
      <c r="A347" s="136"/>
      <c r="B347" s="8" t="s">
        <v>123</v>
      </c>
      <c r="C347" s="8">
        <v>2001</v>
      </c>
      <c r="D347" s="45">
        <v>1339</v>
      </c>
      <c r="E347" s="54">
        <v>1339</v>
      </c>
      <c r="F347" s="5" t="s">
        <v>85</v>
      </c>
      <c r="G347" s="4">
        <v>398</v>
      </c>
      <c r="H347" s="5">
        <v>7.07</v>
      </c>
      <c r="I347" s="4">
        <v>150</v>
      </c>
      <c r="J347" s="5" t="s">
        <v>85</v>
      </c>
      <c r="K347" s="5" t="s">
        <v>85</v>
      </c>
      <c r="L347" s="5">
        <v>17.52</v>
      </c>
      <c r="M347" s="4" t="s">
        <v>85</v>
      </c>
      <c r="N347" s="5">
        <v>23.59</v>
      </c>
      <c r="O347" s="132" t="s">
        <v>85</v>
      </c>
    </row>
    <row r="348" spans="1:15" ht="15" x14ac:dyDescent="0.25">
      <c r="A348" s="136">
        <v>15</v>
      </c>
      <c r="B348" s="8" t="s">
        <v>39</v>
      </c>
      <c r="C348" s="8">
        <v>2006</v>
      </c>
      <c r="D348" s="45">
        <v>2371</v>
      </c>
      <c r="E348" s="54">
        <v>2371</v>
      </c>
      <c r="F348" s="5">
        <v>12.97</v>
      </c>
      <c r="G348" s="4">
        <v>481</v>
      </c>
      <c r="H348" s="5">
        <v>7.03</v>
      </c>
      <c r="I348" s="4">
        <v>145</v>
      </c>
      <c r="J348" s="5">
        <v>60.61</v>
      </c>
      <c r="K348" s="5">
        <v>21.26</v>
      </c>
      <c r="L348" s="5">
        <v>18.79</v>
      </c>
      <c r="M348" s="4">
        <v>150</v>
      </c>
      <c r="N348" s="5" t="s">
        <v>85</v>
      </c>
      <c r="O348" s="132" t="s">
        <v>85</v>
      </c>
    </row>
    <row r="349" spans="1:15" ht="15" x14ac:dyDescent="0.25">
      <c r="A349" s="136">
        <v>14</v>
      </c>
      <c r="B349" s="8" t="s">
        <v>233</v>
      </c>
      <c r="C349" s="8">
        <v>2022</v>
      </c>
      <c r="D349" s="45">
        <v>2121</v>
      </c>
      <c r="E349" s="54">
        <v>2121</v>
      </c>
      <c r="F349" s="5">
        <v>13.68</v>
      </c>
      <c r="G349" s="4">
        <v>457</v>
      </c>
      <c r="H349" s="5">
        <v>4.8</v>
      </c>
      <c r="I349" s="4">
        <v>150</v>
      </c>
      <c r="J349" s="5">
        <v>68.92</v>
      </c>
      <c r="K349" s="5" t="s">
        <v>85</v>
      </c>
      <c r="L349" s="5">
        <v>11.97</v>
      </c>
      <c r="M349" s="4">
        <v>190</v>
      </c>
      <c r="N349" s="5">
        <v>19.760000000000002</v>
      </c>
      <c r="O349" s="132">
        <v>3.9120370370370368E-3</v>
      </c>
    </row>
    <row r="350" spans="1:15" ht="15.75" thickBot="1" x14ac:dyDescent="0.3">
      <c r="A350" s="137" t="s">
        <v>84</v>
      </c>
      <c r="B350" s="138"/>
      <c r="C350" s="138"/>
      <c r="D350" s="46">
        <v>4867</v>
      </c>
      <c r="E350" s="52">
        <v>4867</v>
      </c>
      <c r="F350" s="7">
        <v>11.4</v>
      </c>
      <c r="G350" s="6">
        <v>600</v>
      </c>
      <c r="H350" s="7">
        <v>10.76</v>
      </c>
      <c r="I350" s="6">
        <v>175</v>
      </c>
      <c r="J350" s="7">
        <v>55</v>
      </c>
      <c r="K350" s="7">
        <v>18.8</v>
      </c>
      <c r="L350" s="7">
        <v>30.35</v>
      </c>
      <c r="M350" s="6">
        <v>303</v>
      </c>
      <c r="N350" s="7">
        <v>44.62</v>
      </c>
      <c r="O350" s="133">
        <v>3.2638888888888891E-3</v>
      </c>
    </row>
    <row r="351" spans="1:15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ht="15.75" thickBot="1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ht="15" x14ac:dyDescent="0.25">
      <c r="A384"/>
      <c r="B384" s="129"/>
      <c r="C384" s="135"/>
    </row>
    <row r="385" spans="1:3" ht="15" x14ac:dyDescent="0.25">
      <c r="A385"/>
      <c r="B385" s="129"/>
      <c r="C385" s="135"/>
    </row>
    <row r="386" spans="1:3" ht="15" x14ac:dyDescent="0.25">
      <c r="A386"/>
      <c r="B386" s="129"/>
      <c r="C386" s="135"/>
    </row>
    <row r="387" spans="1:3" ht="15" x14ac:dyDescent="0.25">
      <c r="A387"/>
      <c r="B387" s="129"/>
      <c r="C387" s="135"/>
    </row>
    <row r="388" spans="1:3" ht="15" x14ac:dyDescent="0.25">
      <c r="A388"/>
      <c r="B388" s="129"/>
      <c r="C388" s="135"/>
    </row>
    <row r="389" spans="1:3" ht="15" x14ac:dyDescent="0.25">
      <c r="A389"/>
      <c r="B389" s="129"/>
      <c r="C389" s="135"/>
    </row>
    <row r="390" spans="1:3" ht="15" x14ac:dyDescent="0.25">
      <c r="A390"/>
      <c r="B390" s="129"/>
      <c r="C390" s="135"/>
    </row>
    <row r="391" spans="1:3" ht="15" x14ac:dyDescent="0.25">
      <c r="A391"/>
      <c r="B391" s="129"/>
      <c r="C391" s="135"/>
    </row>
    <row r="392" spans="1:3" ht="15" x14ac:dyDescent="0.25">
      <c r="A392"/>
      <c r="B392" s="129"/>
      <c r="C392" s="135"/>
    </row>
    <row r="393" spans="1:3" ht="15" x14ac:dyDescent="0.25">
      <c r="A393"/>
      <c r="B393" s="129"/>
      <c r="C393" s="135"/>
    </row>
    <row r="394" spans="1:3" ht="15" x14ac:dyDescent="0.25">
      <c r="A394"/>
      <c r="B394" s="129"/>
      <c r="C394" s="135"/>
    </row>
    <row r="395" spans="1:3" ht="15" x14ac:dyDescent="0.25">
      <c r="A395"/>
      <c r="B395" s="129"/>
      <c r="C395" s="135"/>
    </row>
    <row r="396" spans="1:3" ht="15" x14ac:dyDescent="0.25">
      <c r="A396"/>
      <c r="B396" s="129"/>
      <c r="C396" s="135"/>
    </row>
    <row r="397" spans="1:3" ht="15" x14ac:dyDescent="0.25">
      <c r="A397"/>
      <c r="B397" s="129"/>
      <c r="C397" s="135"/>
    </row>
    <row r="398" spans="1:3" ht="15" x14ac:dyDescent="0.25">
      <c r="A398"/>
      <c r="B398" s="129"/>
      <c r="C398" s="135"/>
    </row>
    <row r="399" spans="1:3" ht="15" x14ac:dyDescent="0.25">
      <c r="A399"/>
      <c r="B399" s="129"/>
      <c r="C399" s="135"/>
    </row>
    <row r="400" spans="1:3" ht="15" x14ac:dyDescent="0.25">
      <c r="A400"/>
      <c r="B400" s="129"/>
      <c r="C400" s="135"/>
    </row>
    <row r="401" spans="1:3" ht="15" x14ac:dyDescent="0.25">
      <c r="A401"/>
      <c r="B401" s="129"/>
      <c r="C401" s="135"/>
    </row>
    <row r="402" spans="1:3" ht="15" x14ac:dyDescent="0.25">
      <c r="A402"/>
      <c r="B402" s="129"/>
      <c r="C402" s="135"/>
    </row>
    <row r="403" spans="1:3" ht="15" x14ac:dyDescent="0.25">
      <c r="A403"/>
      <c r="B403" s="129"/>
      <c r="C403" s="135"/>
    </row>
    <row r="404" spans="1:3" ht="15" x14ac:dyDescent="0.25">
      <c r="A404"/>
      <c r="B404" s="129"/>
      <c r="C404" s="135"/>
    </row>
    <row r="405" spans="1:3" ht="15" x14ac:dyDescent="0.25">
      <c r="A405"/>
      <c r="B405" s="129"/>
      <c r="C405" s="135"/>
    </row>
    <row r="406" spans="1:3" ht="15" x14ac:dyDescent="0.25">
      <c r="A406"/>
      <c r="B406" s="129"/>
      <c r="C406" s="135"/>
    </row>
    <row r="407" spans="1:3" ht="15" x14ac:dyDescent="0.25">
      <c r="A407"/>
      <c r="B407" s="129"/>
      <c r="C407" s="135"/>
    </row>
    <row r="408" spans="1:3" ht="15" x14ac:dyDescent="0.25">
      <c r="A408"/>
      <c r="B408" s="129"/>
      <c r="C408" s="135"/>
    </row>
    <row r="409" spans="1:3" ht="15" x14ac:dyDescent="0.25">
      <c r="A409"/>
      <c r="B409" s="129"/>
      <c r="C409" s="135"/>
    </row>
    <row r="410" spans="1:3" ht="15" x14ac:dyDescent="0.25">
      <c r="A410"/>
      <c r="B410" s="129"/>
      <c r="C410" s="135"/>
    </row>
    <row r="411" spans="1:3" ht="15" x14ac:dyDescent="0.25">
      <c r="A411"/>
      <c r="B411" s="129"/>
      <c r="C411" s="135"/>
    </row>
    <row r="412" spans="1:3" ht="15" x14ac:dyDescent="0.25">
      <c r="A412"/>
      <c r="B412" s="129"/>
      <c r="C412" s="135"/>
    </row>
    <row r="413" spans="1:3" ht="15" x14ac:dyDescent="0.25">
      <c r="A413"/>
      <c r="B413" s="129"/>
      <c r="C413" s="135"/>
    </row>
    <row r="414" spans="1:3" ht="15" x14ac:dyDescent="0.25">
      <c r="A414"/>
      <c r="B414" s="129"/>
      <c r="C414" s="135"/>
    </row>
    <row r="415" spans="1:3" ht="15" x14ac:dyDescent="0.25">
      <c r="A415"/>
      <c r="B415" s="129"/>
      <c r="C415" s="135"/>
    </row>
    <row r="416" spans="1:3" ht="15" x14ac:dyDescent="0.25">
      <c r="A416"/>
      <c r="B416" s="129"/>
      <c r="C416" s="135"/>
    </row>
    <row r="417" spans="1:3" ht="15" x14ac:dyDescent="0.25">
      <c r="A417"/>
      <c r="B417" s="129"/>
      <c r="C417" s="135"/>
    </row>
    <row r="418" spans="1:3" ht="15" x14ac:dyDescent="0.25">
      <c r="A418"/>
      <c r="B418" s="129"/>
      <c r="C418" s="135"/>
    </row>
    <row r="419" spans="1:3" ht="15" x14ac:dyDescent="0.25">
      <c r="A419"/>
      <c r="B419" s="129"/>
      <c r="C419" s="135"/>
    </row>
    <row r="420" spans="1:3" ht="15" x14ac:dyDescent="0.25">
      <c r="A420"/>
      <c r="B420" s="129"/>
      <c r="C420" s="135"/>
    </row>
    <row r="421" spans="1:3" ht="15" x14ac:dyDescent="0.25">
      <c r="A421"/>
      <c r="B421" s="129"/>
      <c r="C421" s="135"/>
    </row>
    <row r="422" spans="1:3" ht="15" x14ac:dyDescent="0.25">
      <c r="A422"/>
      <c r="B422" s="129"/>
      <c r="C422" s="135"/>
    </row>
    <row r="423" spans="1:3" ht="15" x14ac:dyDescent="0.25">
      <c r="A423"/>
      <c r="B423" s="129"/>
      <c r="C423" s="135"/>
    </row>
    <row r="424" spans="1:3" ht="15" x14ac:dyDescent="0.25">
      <c r="A424"/>
      <c r="B424" s="129"/>
      <c r="C424" s="135"/>
    </row>
    <row r="425" spans="1:3" ht="15" x14ac:dyDescent="0.25">
      <c r="A425"/>
      <c r="B425" s="129"/>
      <c r="C425" s="135"/>
    </row>
    <row r="426" spans="1:3" ht="15" x14ac:dyDescent="0.25">
      <c r="A426"/>
      <c r="B426" s="129"/>
      <c r="C426" s="135"/>
    </row>
    <row r="427" spans="1:3" ht="15" x14ac:dyDescent="0.25">
      <c r="A427"/>
      <c r="B427" s="129"/>
      <c r="C427" s="135"/>
    </row>
    <row r="428" spans="1:3" ht="15" x14ac:dyDescent="0.25">
      <c r="A428"/>
      <c r="B428" s="129"/>
      <c r="C428" s="135"/>
    </row>
    <row r="429" spans="1:3" ht="15" x14ac:dyDescent="0.25">
      <c r="A429"/>
      <c r="B429" s="129"/>
      <c r="C429" s="135"/>
    </row>
    <row r="430" spans="1:3" ht="15" x14ac:dyDescent="0.25">
      <c r="A430"/>
      <c r="B430" s="129"/>
      <c r="C430" s="135"/>
    </row>
    <row r="431" spans="1:3" ht="15" x14ac:dyDescent="0.25">
      <c r="A431"/>
      <c r="B431" s="129"/>
      <c r="C431" s="135"/>
    </row>
    <row r="432" spans="1:3" ht="15" x14ac:dyDescent="0.25">
      <c r="A432"/>
      <c r="B432" s="129"/>
      <c r="C432" s="135"/>
    </row>
    <row r="433" spans="1:3" ht="15" x14ac:dyDescent="0.25">
      <c r="A433"/>
      <c r="B433" s="129"/>
      <c r="C433" s="135"/>
    </row>
    <row r="434" spans="1:3" ht="15" x14ac:dyDescent="0.25">
      <c r="A434"/>
      <c r="B434" s="129"/>
      <c r="C434" s="135"/>
    </row>
    <row r="435" spans="1:3" ht="15" x14ac:dyDescent="0.25">
      <c r="A435"/>
      <c r="B435" s="129"/>
      <c r="C435" s="135"/>
    </row>
    <row r="436" spans="1:3" ht="15" x14ac:dyDescent="0.25">
      <c r="A436"/>
      <c r="B436" s="129"/>
      <c r="C436" s="135"/>
    </row>
    <row r="437" spans="1:3" ht="15" x14ac:dyDescent="0.25">
      <c r="A437"/>
      <c r="B437" s="129"/>
      <c r="C437" s="135"/>
    </row>
    <row r="438" spans="1:3" ht="15" x14ac:dyDescent="0.25">
      <c r="A438"/>
      <c r="B438" s="129"/>
      <c r="C438" s="135"/>
    </row>
    <row r="439" spans="1:3" ht="15" x14ac:dyDescent="0.25">
      <c r="A439"/>
      <c r="B439" s="129"/>
      <c r="C439" s="135"/>
    </row>
    <row r="440" spans="1:3" ht="15" x14ac:dyDescent="0.25">
      <c r="A440"/>
      <c r="B440" s="129"/>
      <c r="C440" s="135"/>
    </row>
    <row r="441" spans="1:3" ht="15" x14ac:dyDescent="0.25">
      <c r="A441"/>
      <c r="B441" s="129"/>
      <c r="C441" s="135"/>
    </row>
    <row r="442" spans="1:3" ht="15" x14ac:dyDescent="0.25">
      <c r="A442"/>
      <c r="B442" s="129"/>
      <c r="C442" s="135"/>
    </row>
    <row r="443" spans="1:3" ht="15" x14ac:dyDescent="0.25">
      <c r="A443"/>
      <c r="B443" s="129"/>
      <c r="C443" s="135"/>
    </row>
    <row r="444" spans="1:3" ht="15" x14ac:dyDescent="0.25">
      <c r="A444"/>
      <c r="B444" s="129"/>
      <c r="C444" s="135"/>
    </row>
    <row r="445" spans="1:3" ht="15" x14ac:dyDescent="0.25">
      <c r="A445"/>
      <c r="B445" s="129"/>
      <c r="C445" s="135"/>
    </row>
    <row r="446" spans="1:3" ht="15" x14ac:dyDescent="0.25">
      <c r="A446"/>
      <c r="B446" s="129"/>
      <c r="C446" s="135"/>
    </row>
    <row r="447" spans="1:3" ht="15" x14ac:dyDescent="0.25">
      <c r="A447"/>
      <c r="B447" s="129"/>
      <c r="C447" s="135"/>
    </row>
    <row r="448" spans="1:3" ht="15" x14ac:dyDescent="0.25">
      <c r="A448"/>
      <c r="B448" s="129"/>
      <c r="C448" s="135"/>
    </row>
    <row r="449" spans="1:3" ht="15" x14ac:dyDescent="0.25">
      <c r="A449"/>
      <c r="B449" s="129"/>
      <c r="C449" s="135"/>
    </row>
    <row r="450" spans="1:3" ht="15" x14ac:dyDescent="0.25">
      <c r="A450"/>
      <c r="B450" s="129"/>
      <c r="C450" s="135"/>
    </row>
    <row r="451" spans="1:3" ht="15" x14ac:dyDescent="0.25">
      <c r="A451"/>
      <c r="B451" s="129"/>
      <c r="C451" s="135"/>
    </row>
    <row r="452" spans="1:3" ht="15" x14ac:dyDescent="0.25">
      <c r="A452"/>
      <c r="B452" s="129"/>
      <c r="C452" s="135"/>
    </row>
    <row r="453" spans="1:3" ht="15" x14ac:dyDescent="0.25">
      <c r="A453"/>
      <c r="B453" s="129"/>
      <c r="C453" s="135"/>
    </row>
    <row r="454" spans="1:3" ht="15" x14ac:dyDescent="0.25">
      <c r="A454"/>
      <c r="B454" s="129"/>
      <c r="C454" s="135"/>
    </row>
    <row r="455" spans="1:3" ht="15" x14ac:dyDescent="0.25">
      <c r="A455"/>
      <c r="B455" s="129"/>
      <c r="C455" s="135"/>
    </row>
    <row r="456" spans="1:3" ht="15" x14ac:dyDescent="0.25">
      <c r="A456"/>
      <c r="B456" s="129"/>
      <c r="C456" s="135"/>
    </row>
    <row r="457" spans="1:3" ht="15" x14ac:dyDescent="0.25">
      <c r="A457"/>
      <c r="B457" s="129"/>
      <c r="C457" s="135"/>
    </row>
    <row r="458" spans="1:3" ht="15" x14ac:dyDescent="0.25">
      <c r="A458"/>
      <c r="B458" s="129"/>
      <c r="C458" s="135"/>
    </row>
    <row r="459" spans="1:3" ht="15" x14ac:dyDescent="0.25">
      <c r="A459"/>
      <c r="B459" s="129"/>
      <c r="C459" s="135"/>
    </row>
    <row r="460" spans="1:3" ht="15" x14ac:dyDescent="0.25">
      <c r="A460"/>
      <c r="B460" s="129"/>
      <c r="C460" s="135"/>
    </row>
    <row r="461" spans="1:3" ht="15" x14ac:dyDescent="0.25">
      <c r="A461"/>
      <c r="B461" s="129"/>
      <c r="C461" s="135"/>
    </row>
    <row r="462" spans="1:3" ht="15" x14ac:dyDescent="0.25">
      <c r="A462"/>
      <c r="B462" s="129"/>
      <c r="C462" s="135"/>
    </row>
    <row r="463" spans="1:3" ht="15" x14ac:dyDescent="0.25">
      <c r="A463"/>
      <c r="B463" s="129"/>
      <c r="C463" s="135"/>
    </row>
    <row r="464" spans="1:3" ht="15" x14ac:dyDescent="0.25">
      <c r="A464"/>
      <c r="B464" s="129"/>
      <c r="C464" s="135"/>
    </row>
    <row r="465" spans="1:3" ht="15" x14ac:dyDescent="0.25">
      <c r="A465"/>
      <c r="B465" s="129"/>
      <c r="C465" s="135"/>
    </row>
    <row r="466" spans="1:3" ht="15" x14ac:dyDescent="0.25">
      <c r="A466"/>
      <c r="B466" s="129"/>
      <c r="C466" s="135"/>
    </row>
    <row r="467" spans="1:3" ht="15" x14ac:dyDescent="0.25">
      <c r="A467"/>
      <c r="B467" s="129"/>
      <c r="C467" s="135"/>
    </row>
    <row r="468" spans="1:3" ht="15" x14ac:dyDescent="0.25">
      <c r="A468"/>
      <c r="B468" s="129"/>
      <c r="C468" s="135"/>
    </row>
    <row r="469" spans="1:3" ht="15" x14ac:dyDescent="0.25">
      <c r="A469"/>
      <c r="B469" s="129"/>
      <c r="C469" s="135"/>
    </row>
    <row r="470" spans="1:3" ht="15" x14ac:dyDescent="0.25">
      <c r="A470"/>
      <c r="B470" s="129"/>
      <c r="C470" s="135"/>
    </row>
    <row r="471" spans="1:3" ht="15" x14ac:dyDescent="0.25">
      <c r="A471"/>
      <c r="B471" s="129"/>
      <c r="C471" s="135"/>
    </row>
    <row r="472" spans="1:3" ht="15" x14ac:dyDescent="0.25">
      <c r="A472"/>
      <c r="B472" s="129"/>
      <c r="C472" s="135"/>
    </row>
    <row r="473" spans="1:3" ht="15" x14ac:dyDescent="0.25">
      <c r="A473"/>
      <c r="B473" s="129"/>
      <c r="C473" s="135"/>
    </row>
    <row r="474" spans="1:3" ht="15" x14ac:dyDescent="0.25">
      <c r="A474"/>
      <c r="B474" s="129"/>
      <c r="C474" s="135"/>
    </row>
    <row r="475" spans="1:3" ht="15" x14ac:dyDescent="0.25">
      <c r="A475"/>
      <c r="B475" s="129"/>
      <c r="C475" s="135"/>
    </row>
    <row r="476" spans="1:3" ht="15" x14ac:dyDescent="0.25">
      <c r="A476"/>
      <c r="B476" s="129"/>
      <c r="C476" s="135"/>
    </row>
    <row r="477" spans="1:3" ht="15" x14ac:dyDescent="0.25">
      <c r="A477"/>
      <c r="B477" s="129"/>
      <c r="C477" s="135"/>
    </row>
    <row r="478" spans="1:3" ht="15" x14ac:dyDescent="0.25">
      <c r="A478"/>
      <c r="B478" s="129"/>
      <c r="C478" s="135"/>
    </row>
    <row r="479" spans="1:3" ht="15" x14ac:dyDescent="0.25">
      <c r="A479"/>
      <c r="B479" s="129"/>
      <c r="C479" s="135"/>
    </row>
    <row r="480" spans="1:3" ht="15" x14ac:dyDescent="0.25">
      <c r="A480"/>
      <c r="B480" s="129"/>
      <c r="C480" s="135"/>
    </row>
    <row r="481" spans="1:3" ht="15" x14ac:dyDescent="0.25">
      <c r="A481"/>
      <c r="B481" s="129"/>
      <c r="C481" s="135"/>
    </row>
    <row r="482" spans="1:3" ht="15" x14ac:dyDescent="0.25">
      <c r="A482"/>
      <c r="B482" s="129"/>
      <c r="C482" s="135"/>
    </row>
    <row r="483" spans="1:3" ht="15" x14ac:dyDescent="0.25">
      <c r="A483"/>
      <c r="B483" s="129"/>
      <c r="C483" s="135"/>
    </row>
    <row r="484" spans="1:3" ht="15" x14ac:dyDescent="0.25">
      <c r="A484"/>
      <c r="B484" s="129"/>
      <c r="C484" s="135"/>
    </row>
    <row r="485" spans="1:3" ht="15" x14ac:dyDescent="0.25">
      <c r="A485"/>
      <c r="B485" s="129"/>
      <c r="C485" s="135"/>
    </row>
    <row r="486" spans="1:3" ht="15" x14ac:dyDescent="0.25">
      <c r="A486"/>
      <c r="B486" s="129"/>
      <c r="C486" s="135"/>
    </row>
    <row r="487" spans="1:3" ht="15" x14ac:dyDescent="0.25">
      <c r="A487"/>
      <c r="B487" s="129"/>
      <c r="C487" s="135"/>
    </row>
    <row r="488" spans="1:3" ht="15" x14ac:dyDescent="0.25">
      <c r="A488"/>
      <c r="B488" s="129"/>
      <c r="C488" s="135"/>
    </row>
    <row r="489" spans="1:3" ht="15" x14ac:dyDescent="0.25">
      <c r="A489"/>
      <c r="B489" s="129"/>
      <c r="C489" s="135"/>
    </row>
    <row r="490" spans="1:3" ht="15" x14ac:dyDescent="0.25">
      <c r="A490"/>
      <c r="B490" s="129"/>
      <c r="C490" s="135"/>
    </row>
    <row r="491" spans="1:3" ht="15" x14ac:dyDescent="0.25">
      <c r="A491"/>
      <c r="B491" s="129"/>
      <c r="C491" s="135"/>
    </row>
    <row r="492" spans="1:3" ht="15" x14ac:dyDescent="0.25">
      <c r="A492"/>
      <c r="B492" s="129"/>
      <c r="C492" s="135"/>
    </row>
    <row r="493" spans="1:3" ht="15" x14ac:dyDescent="0.25">
      <c r="A493"/>
      <c r="B493" s="129"/>
      <c r="C493" s="135"/>
    </row>
    <row r="494" spans="1:3" ht="15" x14ac:dyDescent="0.25">
      <c r="A494"/>
      <c r="B494" s="129"/>
      <c r="C494" s="135"/>
    </row>
    <row r="495" spans="1:3" ht="15" x14ac:dyDescent="0.25">
      <c r="A495"/>
      <c r="B495" s="129"/>
      <c r="C495" s="135"/>
    </row>
    <row r="496" spans="1:3" ht="15" x14ac:dyDescent="0.25">
      <c r="A496"/>
      <c r="B496" s="129"/>
      <c r="C496" s="135"/>
    </row>
    <row r="497" spans="1:3" ht="15" x14ac:dyDescent="0.25">
      <c r="A497"/>
      <c r="B497" s="129"/>
      <c r="C497" s="135"/>
    </row>
    <row r="498" spans="1:3" ht="15" x14ac:dyDescent="0.25">
      <c r="A498"/>
      <c r="B498" s="129"/>
      <c r="C498" s="135"/>
    </row>
    <row r="499" spans="1:3" ht="15" x14ac:dyDescent="0.25">
      <c r="A499"/>
      <c r="B499" s="129"/>
      <c r="C499" s="135"/>
    </row>
    <row r="500" spans="1:3" ht="15" x14ac:dyDescent="0.25">
      <c r="A500"/>
      <c r="B500" s="129"/>
      <c r="C500" s="135"/>
    </row>
    <row r="501" spans="1:3" ht="15" x14ac:dyDescent="0.25">
      <c r="A501"/>
      <c r="B501" s="129"/>
      <c r="C501" s="135"/>
    </row>
    <row r="502" spans="1:3" ht="15" x14ac:dyDescent="0.25">
      <c r="A502"/>
      <c r="B502" s="129"/>
      <c r="C502" s="135"/>
    </row>
    <row r="503" spans="1:3" ht="15" x14ac:dyDescent="0.25">
      <c r="A503"/>
      <c r="B503" s="129"/>
      <c r="C503" s="135"/>
    </row>
    <row r="504" spans="1:3" ht="15" x14ac:dyDescent="0.25">
      <c r="A504"/>
      <c r="B504" s="129"/>
      <c r="C504" s="135"/>
    </row>
    <row r="505" spans="1:3" ht="15" x14ac:dyDescent="0.25">
      <c r="A505"/>
      <c r="B505" s="129"/>
      <c r="C505" s="135"/>
    </row>
    <row r="506" spans="1:3" ht="15" x14ac:dyDescent="0.25">
      <c r="A506"/>
      <c r="B506" s="129"/>
      <c r="C506" s="135"/>
    </row>
    <row r="507" spans="1:3" ht="15" x14ac:dyDescent="0.25">
      <c r="A507"/>
      <c r="B507" s="129"/>
      <c r="C507" s="135"/>
    </row>
    <row r="508" spans="1:3" ht="15" x14ac:dyDescent="0.25">
      <c r="A508"/>
      <c r="B508" s="129"/>
      <c r="C508" s="135"/>
    </row>
    <row r="509" spans="1:3" ht="15" x14ac:dyDescent="0.25">
      <c r="A509"/>
      <c r="B509" s="129"/>
      <c r="C509" s="135"/>
    </row>
    <row r="510" spans="1:3" ht="15" x14ac:dyDescent="0.25">
      <c r="A510"/>
      <c r="B510" s="129"/>
      <c r="C510" s="135"/>
    </row>
    <row r="511" spans="1:3" ht="15" x14ac:dyDescent="0.25">
      <c r="A511"/>
      <c r="B511" s="129"/>
      <c r="C511" s="135"/>
    </row>
    <row r="512" spans="1:3" ht="15" x14ac:dyDescent="0.25">
      <c r="A512"/>
      <c r="B512" s="129"/>
      <c r="C512" s="135"/>
    </row>
    <row r="513" spans="1:3" ht="15" x14ac:dyDescent="0.25">
      <c r="A513"/>
      <c r="B513" s="129"/>
      <c r="C513" s="135"/>
    </row>
    <row r="514" spans="1:3" ht="15" x14ac:dyDescent="0.25">
      <c r="A514"/>
      <c r="B514" s="129"/>
      <c r="C514" s="135"/>
    </row>
    <row r="515" spans="1:3" ht="15" x14ac:dyDescent="0.25">
      <c r="A515"/>
      <c r="B515" s="129"/>
      <c r="C515" s="135"/>
    </row>
    <row r="516" spans="1:3" ht="15" x14ac:dyDescent="0.25">
      <c r="A516"/>
      <c r="B516" s="129"/>
      <c r="C516" s="135"/>
    </row>
    <row r="517" spans="1:3" ht="15" x14ac:dyDescent="0.25">
      <c r="A517"/>
      <c r="B517" s="129"/>
      <c r="C517" s="135"/>
    </row>
    <row r="518" spans="1:3" ht="15" x14ac:dyDescent="0.25">
      <c r="A518"/>
      <c r="B518" s="129"/>
      <c r="C518" s="135"/>
    </row>
    <row r="519" spans="1:3" ht="15" x14ac:dyDescent="0.25">
      <c r="A519"/>
      <c r="B519" s="129"/>
      <c r="C519" s="135"/>
    </row>
    <row r="520" spans="1:3" ht="15" x14ac:dyDescent="0.25">
      <c r="A520"/>
      <c r="B520" s="129"/>
      <c r="C520" s="135"/>
    </row>
    <row r="521" spans="1:3" ht="15" x14ac:dyDescent="0.25">
      <c r="A521"/>
      <c r="B521" s="129"/>
      <c r="C521" s="135"/>
    </row>
    <row r="522" spans="1:3" ht="15" x14ac:dyDescent="0.25">
      <c r="A522"/>
      <c r="B522" s="129"/>
      <c r="C522" s="135"/>
    </row>
    <row r="523" spans="1:3" ht="15" x14ac:dyDescent="0.25">
      <c r="A523"/>
      <c r="B523" s="129"/>
      <c r="C523" s="135"/>
    </row>
    <row r="524" spans="1:3" ht="15" x14ac:dyDescent="0.25">
      <c r="A524"/>
      <c r="B524" s="129"/>
      <c r="C524" s="135"/>
    </row>
    <row r="525" spans="1:3" ht="15" x14ac:dyDescent="0.25">
      <c r="A525"/>
      <c r="B525" s="129"/>
      <c r="C525" s="135"/>
    </row>
    <row r="526" spans="1:3" ht="15" x14ac:dyDescent="0.25">
      <c r="A526"/>
      <c r="B526" s="129"/>
      <c r="C526" s="135"/>
    </row>
    <row r="527" spans="1:3" ht="15" x14ac:dyDescent="0.25">
      <c r="A527"/>
      <c r="B527" s="129"/>
      <c r="C527" s="135"/>
    </row>
    <row r="528" spans="1:3" ht="15" x14ac:dyDescent="0.25">
      <c r="A528"/>
      <c r="B528" s="129"/>
      <c r="C528" s="135"/>
    </row>
    <row r="529" spans="1:3" ht="15" x14ac:dyDescent="0.25">
      <c r="A529"/>
      <c r="B529" s="129"/>
      <c r="C529" s="135"/>
    </row>
    <row r="530" spans="1:3" ht="15" x14ac:dyDescent="0.25">
      <c r="A530"/>
      <c r="B530" s="129"/>
      <c r="C530" s="135"/>
    </row>
    <row r="531" spans="1:3" ht="15" x14ac:dyDescent="0.25">
      <c r="A531"/>
      <c r="B531" s="129"/>
      <c r="C531" s="135"/>
    </row>
    <row r="532" spans="1:3" ht="15" x14ac:dyDescent="0.25">
      <c r="A532"/>
      <c r="B532" s="129"/>
      <c r="C532" s="135"/>
    </row>
    <row r="533" spans="1:3" ht="15" x14ac:dyDescent="0.25">
      <c r="A533"/>
      <c r="B533" s="129"/>
      <c r="C533" s="135"/>
    </row>
    <row r="534" spans="1:3" ht="15" x14ac:dyDescent="0.25">
      <c r="A534"/>
      <c r="B534" s="129"/>
      <c r="C534" s="135"/>
    </row>
    <row r="535" spans="1:3" ht="15" x14ac:dyDescent="0.25">
      <c r="A535"/>
      <c r="B535" s="129"/>
      <c r="C535" s="135"/>
    </row>
    <row r="536" spans="1:3" ht="15" x14ac:dyDescent="0.25">
      <c r="A536"/>
      <c r="B536" s="129"/>
      <c r="C536" s="135"/>
    </row>
    <row r="537" spans="1:3" ht="15" x14ac:dyDescent="0.25">
      <c r="A537"/>
      <c r="B537" s="129"/>
      <c r="C537" s="135"/>
    </row>
    <row r="538" spans="1:3" ht="15" x14ac:dyDescent="0.25">
      <c r="A538"/>
      <c r="B538" s="129"/>
      <c r="C538" s="135"/>
    </row>
    <row r="539" spans="1:3" ht="15" x14ac:dyDescent="0.25">
      <c r="A539"/>
      <c r="B539" s="129"/>
      <c r="C539" s="135"/>
    </row>
    <row r="540" spans="1:3" ht="15" x14ac:dyDescent="0.25">
      <c r="A540"/>
      <c r="B540" s="129"/>
      <c r="C540" s="135"/>
    </row>
    <row r="541" spans="1:3" ht="15" x14ac:dyDescent="0.25">
      <c r="A541"/>
      <c r="B541" s="129"/>
      <c r="C541" s="135"/>
    </row>
    <row r="542" spans="1:3" ht="15" x14ac:dyDescent="0.25">
      <c r="A542"/>
      <c r="B542" s="129"/>
      <c r="C542" s="135"/>
    </row>
    <row r="543" spans="1:3" ht="15" x14ac:dyDescent="0.25">
      <c r="A543"/>
      <c r="B543" s="129"/>
      <c r="C543" s="135"/>
    </row>
    <row r="544" spans="1:3" ht="15" x14ac:dyDescent="0.25">
      <c r="A544"/>
      <c r="B544" s="129"/>
      <c r="C544" s="135"/>
    </row>
    <row r="545" spans="1:3" ht="15" x14ac:dyDescent="0.25">
      <c r="A545"/>
      <c r="B545" s="129"/>
      <c r="C545" s="135"/>
    </row>
    <row r="546" spans="1:3" ht="15" x14ac:dyDescent="0.25">
      <c r="A546"/>
      <c r="B546" s="129"/>
      <c r="C546" s="135"/>
    </row>
    <row r="547" spans="1:3" ht="15" x14ac:dyDescent="0.25">
      <c r="A547"/>
      <c r="B547" s="129"/>
      <c r="C547" s="135"/>
    </row>
    <row r="548" spans="1:3" ht="15" x14ac:dyDescent="0.25">
      <c r="A548"/>
      <c r="B548" s="129"/>
      <c r="C548" s="135"/>
    </row>
    <row r="549" spans="1:3" ht="15" x14ac:dyDescent="0.25">
      <c r="A549"/>
      <c r="B549" s="129"/>
      <c r="C549" s="135"/>
    </row>
    <row r="550" spans="1:3" ht="15" x14ac:dyDescent="0.25">
      <c r="A550"/>
      <c r="B550" s="129"/>
      <c r="C550" s="135"/>
    </row>
    <row r="551" spans="1:3" ht="15" x14ac:dyDescent="0.25">
      <c r="A551"/>
      <c r="B551" s="129"/>
      <c r="C551" s="135"/>
    </row>
    <row r="552" spans="1:3" ht="15" x14ac:dyDescent="0.25">
      <c r="A552"/>
      <c r="B552" s="129"/>
      <c r="C552" s="135"/>
    </row>
    <row r="553" spans="1:3" ht="15" x14ac:dyDescent="0.25">
      <c r="A553"/>
      <c r="B553" s="129"/>
      <c r="C553" s="135"/>
    </row>
    <row r="554" spans="1:3" ht="15" x14ac:dyDescent="0.25">
      <c r="A554"/>
      <c r="B554" s="129"/>
      <c r="C554" s="135"/>
    </row>
    <row r="555" spans="1:3" ht="15" x14ac:dyDescent="0.25">
      <c r="A555"/>
      <c r="B555" s="129"/>
      <c r="C555" s="135"/>
    </row>
    <row r="556" spans="1:3" ht="15" x14ac:dyDescent="0.25">
      <c r="A556"/>
      <c r="B556" s="129"/>
      <c r="C556" s="135"/>
    </row>
    <row r="557" spans="1:3" ht="15" x14ac:dyDescent="0.25">
      <c r="A557"/>
      <c r="B557" s="129"/>
      <c r="C557" s="135"/>
    </row>
    <row r="558" spans="1:3" ht="15" x14ac:dyDescent="0.25">
      <c r="A558"/>
      <c r="B558" s="129"/>
      <c r="C558" s="135"/>
    </row>
    <row r="559" spans="1:3" ht="15" x14ac:dyDescent="0.25">
      <c r="A559"/>
      <c r="B559" s="129"/>
      <c r="C559" s="135"/>
    </row>
    <row r="560" spans="1:3" ht="15" x14ac:dyDescent="0.25">
      <c r="A560"/>
      <c r="B560" s="129"/>
      <c r="C560" s="135"/>
    </row>
    <row r="561" spans="1:3" ht="15" x14ac:dyDescent="0.25">
      <c r="A561"/>
      <c r="B561" s="129"/>
      <c r="C561" s="135"/>
    </row>
    <row r="562" spans="1:3" ht="15" x14ac:dyDescent="0.25">
      <c r="A562"/>
      <c r="B562" s="129"/>
      <c r="C562" s="135"/>
    </row>
    <row r="563" spans="1:3" ht="15" x14ac:dyDescent="0.25">
      <c r="A563"/>
      <c r="B563" s="129"/>
      <c r="C563" s="135"/>
    </row>
    <row r="564" spans="1:3" ht="15" x14ac:dyDescent="0.25">
      <c r="A564"/>
      <c r="B564" s="129"/>
      <c r="C564" s="135"/>
    </row>
    <row r="565" spans="1:3" ht="15" x14ac:dyDescent="0.25">
      <c r="A565"/>
      <c r="B565" s="129"/>
      <c r="C565" s="135"/>
    </row>
    <row r="566" spans="1:3" ht="15" x14ac:dyDescent="0.25">
      <c r="A566"/>
      <c r="B566" s="129"/>
      <c r="C566" s="135"/>
    </row>
    <row r="567" spans="1:3" ht="15" x14ac:dyDescent="0.25">
      <c r="A567"/>
      <c r="B567" s="129"/>
      <c r="C567" s="135"/>
    </row>
    <row r="568" spans="1:3" ht="15" x14ac:dyDescent="0.25">
      <c r="A568"/>
      <c r="B568" s="129"/>
      <c r="C568" s="135"/>
    </row>
    <row r="569" spans="1:3" ht="15" x14ac:dyDescent="0.25">
      <c r="A569"/>
      <c r="B569" s="129"/>
      <c r="C569" s="135"/>
    </row>
    <row r="570" spans="1:3" ht="15" x14ac:dyDescent="0.25">
      <c r="A570"/>
      <c r="B570" s="129"/>
      <c r="C570" s="135"/>
    </row>
    <row r="571" spans="1:3" ht="15" x14ac:dyDescent="0.25">
      <c r="A571"/>
      <c r="B571" s="129"/>
      <c r="C571" s="135"/>
    </row>
    <row r="572" spans="1:3" ht="15" x14ac:dyDescent="0.25">
      <c r="A572"/>
      <c r="B572" s="129"/>
      <c r="C572" s="135"/>
    </row>
    <row r="573" spans="1:3" ht="15" x14ac:dyDescent="0.25">
      <c r="A573"/>
      <c r="B573" s="129"/>
      <c r="C573" s="135"/>
    </row>
    <row r="574" spans="1:3" ht="15" x14ac:dyDescent="0.25">
      <c r="A574"/>
      <c r="B574" s="129"/>
      <c r="C574" s="135"/>
    </row>
    <row r="575" spans="1:3" ht="15" x14ac:dyDescent="0.25">
      <c r="A575"/>
      <c r="B575" s="129"/>
      <c r="C575" s="135"/>
    </row>
    <row r="576" spans="1:3" ht="15" x14ac:dyDescent="0.25">
      <c r="A576"/>
      <c r="B576" s="129"/>
      <c r="C576" s="135"/>
    </row>
    <row r="577" spans="1:3" ht="15" x14ac:dyDescent="0.25">
      <c r="A577"/>
      <c r="B577" s="129"/>
      <c r="C577" s="135"/>
    </row>
    <row r="578" spans="1:3" ht="15" x14ac:dyDescent="0.25">
      <c r="A578"/>
      <c r="B578" s="129"/>
      <c r="C578" s="135"/>
    </row>
    <row r="579" spans="1:3" ht="15" x14ac:dyDescent="0.25">
      <c r="A579"/>
      <c r="B579" s="129"/>
      <c r="C579" s="135"/>
    </row>
    <row r="580" spans="1:3" ht="15" x14ac:dyDescent="0.25">
      <c r="A580"/>
      <c r="B580" s="129"/>
      <c r="C580" s="135"/>
    </row>
    <row r="581" spans="1:3" ht="15" x14ac:dyDescent="0.25">
      <c r="A581"/>
      <c r="B581" s="129"/>
      <c r="C581" s="135"/>
    </row>
    <row r="582" spans="1:3" ht="15" x14ac:dyDescent="0.25">
      <c r="A582"/>
      <c r="B582" s="129"/>
      <c r="C582" s="135"/>
    </row>
    <row r="583" spans="1:3" ht="15" x14ac:dyDescent="0.25">
      <c r="A583"/>
      <c r="B583" s="129"/>
      <c r="C583" s="135"/>
    </row>
    <row r="584" spans="1:3" ht="15" x14ac:dyDescent="0.25">
      <c r="A584"/>
      <c r="B584" s="129"/>
      <c r="C584" s="135"/>
    </row>
    <row r="585" spans="1:3" ht="15" x14ac:dyDescent="0.25">
      <c r="A585"/>
      <c r="B585" s="129"/>
      <c r="C585" s="135"/>
    </row>
    <row r="586" spans="1:3" ht="15" x14ac:dyDescent="0.25">
      <c r="A586"/>
      <c r="B586" s="129"/>
      <c r="C586" s="135"/>
    </row>
    <row r="587" spans="1:3" ht="15" x14ac:dyDescent="0.25">
      <c r="A587"/>
      <c r="B587" s="129"/>
      <c r="C587" s="135"/>
    </row>
    <row r="588" spans="1:3" ht="15" x14ac:dyDescent="0.25">
      <c r="A588"/>
      <c r="B588" s="129"/>
      <c r="C588" s="135"/>
    </row>
    <row r="589" spans="1:3" ht="15" x14ac:dyDescent="0.25">
      <c r="A589"/>
      <c r="B589" s="129"/>
      <c r="C589" s="135"/>
    </row>
    <row r="590" spans="1:3" ht="15" x14ac:dyDescent="0.25">
      <c r="A590"/>
      <c r="B590" s="129"/>
      <c r="C590" s="135"/>
    </row>
    <row r="591" spans="1:3" ht="15" x14ac:dyDescent="0.25">
      <c r="A591"/>
      <c r="B591" s="129"/>
      <c r="C591" s="135"/>
    </row>
    <row r="592" spans="1:3" ht="15" x14ac:dyDescent="0.25">
      <c r="A592"/>
      <c r="B592" s="129"/>
      <c r="C592" s="135"/>
    </row>
    <row r="593" spans="1:3" ht="15" x14ac:dyDescent="0.25">
      <c r="A593"/>
      <c r="B593" s="129"/>
      <c r="C593" s="135"/>
    </row>
    <row r="594" spans="1:3" ht="15" x14ac:dyDescent="0.25">
      <c r="A594"/>
      <c r="B594" s="129"/>
      <c r="C594" s="135"/>
    </row>
    <row r="595" spans="1:3" ht="15" x14ac:dyDescent="0.25">
      <c r="A595"/>
      <c r="B595" s="129"/>
      <c r="C595" s="135"/>
    </row>
    <row r="596" spans="1:3" ht="15" x14ac:dyDescent="0.25">
      <c r="A596"/>
      <c r="B596" s="129"/>
      <c r="C596" s="135"/>
    </row>
    <row r="597" spans="1:3" ht="15" x14ac:dyDescent="0.25">
      <c r="A597"/>
      <c r="B597" s="129"/>
      <c r="C597" s="135"/>
    </row>
    <row r="598" spans="1:3" ht="15" x14ac:dyDescent="0.25">
      <c r="A598"/>
      <c r="B598" s="129"/>
      <c r="C598" s="135"/>
    </row>
    <row r="599" spans="1:3" ht="15" x14ac:dyDescent="0.25">
      <c r="A599"/>
      <c r="B599" s="129"/>
      <c r="C599" s="135"/>
    </row>
    <row r="600" spans="1:3" ht="15" x14ac:dyDescent="0.25">
      <c r="A600"/>
      <c r="B600" s="129"/>
      <c r="C600" s="135"/>
    </row>
    <row r="601" spans="1:3" ht="15" x14ac:dyDescent="0.25">
      <c r="A601"/>
      <c r="B601" s="129"/>
      <c r="C601" s="135"/>
    </row>
    <row r="602" spans="1:3" ht="15" x14ac:dyDescent="0.25">
      <c r="A602"/>
      <c r="B602" s="129"/>
      <c r="C602" s="135"/>
    </row>
    <row r="603" spans="1:3" ht="15" x14ac:dyDescent="0.25">
      <c r="A603"/>
      <c r="B603" s="129"/>
      <c r="C603" s="135"/>
    </row>
    <row r="604" spans="1:3" ht="15" x14ac:dyDescent="0.25">
      <c r="A604"/>
      <c r="B604" s="129"/>
      <c r="C604" s="135"/>
    </row>
    <row r="605" spans="1:3" ht="15" x14ac:dyDescent="0.25">
      <c r="A605"/>
      <c r="B605" s="129"/>
      <c r="C605" s="135"/>
    </row>
    <row r="606" spans="1:3" ht="15" x14ac:dyDescent="0.25">
      <c r="A606"/>
      <c r="B606" s="129"/>
      <c r="C606" s="135"/>
    </row>
    <row r="607" spans="1:3" ht="15" x14ac:dyDescent="0.25">
      <c r="A607"/>
      <c r="B607" s="129"/>
      <c r="C607" s="135"/>
    </row>
    <row r="608" spans="1:3" ht="15" x14ac:dyDescent="0.25">
      <c r="A608"/>
      <c r="B608" s="129"/>
      <c r="C608" s="135"/>
    </row>
    <row r="609" spans="1:3" ht="15" x14ac:dyDescent="0.25">
      <c r="A609"/>
      <c r="B609" s="129"/>
      <c r="C609" s="135"/>
    </row>
    <row r="610" spans="1:3" ht="15" x14ac:dyDescent="0.25">
      <c r="A610"/>
      <c r="B610" s="129"/>
      <c r="C610" s="135"/>
    </row>
    <row r="611" spans="1:3" ht="15" x14ac:dyDescent="0.25">
      <c r="A611"/>
      <c r="B611" s="129"/>
      <c r="C611" s="135"/>
    </row>
    <row r="612" spans="1:3" ht="15" x14ac:dyDescent="0.25">
      <c r="A612"/>
      <c r="B612" s="129"/>
      <c r="C612" s="135"/>
    </row>
    <row r="613" spans="1:3" ht="15" x14ac:dyDescent="0.25">
      <c r="A613"/>
      <c r="B613" s="129"/>
      <c r="C613" s="135"/>
    </row>
    <row r="614" spans="1:3" ht="15" x14ac:dyDescent="0.25">
      <c r="A614"/>
      <c r="B614" s="129"/>
      <c r="C614" s="135"/>
    </row>
    <row r="615" spans="1:3" ht="15" x14ac:dyDescent="0.25">
      <c r="A615"/>
      <c r="B615" s="129"/>
      <c r="C615" s="135"/>
    </row>
    <row r="616" spans="1:3" ht="15" x14ac:dyDescent="0.25">
      <c r="A616"/>
      <c r="B616" s="129"/>
      <c r="C616" s="135"/>
    </row>
    <row r="617" spans="1:3" ht="15" x14ac:dyDescent="0.25">
      <c r="A617"/>
      <c r="B617" s="129"/>
      <c r="C617" s="135"/>
    </row>
    <row r="618" spans="1:3" ht="15" x14ac:dyDescent="0.25">
      <c r="A618"/>
      <c r="B618" s="129"/>
      <c r="C618" s="135"/>
    </row>
    <row r="619" spans="1:3" ht="15" x14ac:dyDescent="0.25">
      <c r="A619"/>
      <c r="B619" s="129"/>
      <c r="C619" s="135"/>
    </row>
  </sheetData>
  <sheetProtection insertRows="0" sort="0" pivotTables="0"/>
  <mergeCells count="1">
    <mergeCell ref="F2:O2"/>
  </mergeCells>
  <conditionalFormatting pivot="1">
    <cfRule type="top10" dxfId="404" priority="31" bottom="1" rank="1"/>
  </conditionalFormatting>
  <conditionalFormatting pivot="1">
    <cfRule type="top10" dxfId="403" priority="32" rank="1"/>
  </conditionalFormatting>
  <conditionalFormatting pivot="1">
    <cfRule type="top10" dxfId="402" priority="33" rank="1"/>
  </conditionalFormatting>
  <conditionalFormatting pivot="1">
    <cfRule type="top10" dxfId="401" priority="34" rank="1"/>
  </conditionalFormatting>
  <conditionalFormatting pivot="1">
    <cfRule type="top10" dxfId="400" priority="35" bottom="1" rank="1"/>
  </conditionalFormatting>
  <conditionalFormatting pivot="1">
    <cfRule type="top10" dxfId="399" priority="36" bottom="1" rank="1"/>
  </conditionalFormatting>
  <conditionalFormatting pivot="1">
    <cfRule type="top10" dxfId="398" priority="37" rank="1"/>
  </conditionalFormatting>
  <conditionalFormatting pivot="1">
    <cfRule type="top10" dxfId="397" priority="38" rank="1"/>
  </conditionalFormatting>
  <conditionalFormatting pivot="1">
    <cfRule type="top10" dxfId="396" priority="39" rank="1"/>
  </conditionalFormatting>
  <conditionalFormatting pivot="1">
    <cfRule type="top10" dxfId="395" priority="40" bottom="1" rank="1"/>
  </conditionalFormatting>
  <conditionalFormatting pivot="1">
    <cfRule type="top10" dxfId="394" priority="29" rank="1"/>
  </conditionalFormatting>
  <conditionalFormatting pivot="1">
    <cfRule type="top10" dxfId="393" priority="30" rank="1"/>
  </conditionalFormatting>
  <conditionalFormatting pivot="1">
    <cfRule type="cellIs" dxfId="392" priority="28" operator="equal">
      <formula>LARGE($D$5:$D$113,2)</formula>
    </cfRule>
  </conditionalFormatting>
  <conditionalFormatting pivot="1">
    <cfRule type="cellIs" dxfId="391" priority="27" operator="equal">
      <formula>LARGE($E$5:$E$113,2)</formula>
    </cfRule>
  </conditionalFormatting>
  <conditionalFormatting pivot="1">
    <cfRule type="cellIs" dxfId="390" priority="26" operator="equal">
      <formula>SMALL($F$5:$F$113,2)</formula>
    </cfRule>
  </conditionalFormatting>
  <conditionalFormatting pivot="1">
    <cfRule type="cellIs" dxfId="389" priority="25" operator="equal">
      <formula>LARGE($G$5:$G$113,2)</formula>
    </cfRule>
  </conditionalFormatting>
  <conditionalFormatting pivot="1">
    <cfRule type="cellIs" dxfId="388" priority="24" operator="equal">
      <formula>LARGE($H$5:$H$113,2)</formula>
    </cfRule>
  </conditionalFormatting>
  <conditionalFormatting pivot="1">
    <cfRule type="cellIs" dxfId="387" priority="23" operator="equal">
      <formula>LARGE($I$5:$I$113,2)</formula>
    </cfRule>
  </conditionalFormatting>
  <conditionalFormatting pivot="1">
    <cfRule type="cellIs" dxfId="386" priority="22" operator="equal">
      <formula>SMALL($J$5:$J$113,2)</formula>
    </cfRule>
  </conditionalFormatting>
  <conditionalFormatting pivot="1">
    <cfRule type="cellIs" dxfId="385" priority="21" operator="equal">
      <formula>SMALL($K$5:$K$113,2)</formula>
    </cfRule>
  </conditionalFormatting>
  <conditionalFormatting pivot="1">
    <cfRule type="cellIs" dxfId="384" priority="20" operator="equal">
      <formula>LARGE($L$5:$L$113,2)</formula>
    </cfRule>
  </conditionalFormatting>
  <conditionalFormatting pivot="1">
    <cfRule type="cellIs" dxfId="383" priority="19" operator="equal">
      <formula>LARGE($M$5:$M$113,2)</formula>
    </cfRule>
  </conditionalFormatting>
  <conditionalFormatting pivot="1">
    <cfRule type="cellIs" dxfId="382" priority="18" operator="equal">
      <formula>LARGE($N$5:$N$113,2)</formula>
    </cfRule>
  </conditionalFormatting>
  <conditionalFormatting pivot="1">
    <cfRule type="cellIs" dxfId="381" priority="17" operator="equal">
      <formula>SMALL($O$5:$O$113,2)</formula>
    </cfRule>
  </conditionalFormatting>
  <conditionalFormatting pivot="1">
    <cfRule type="cellIs" dxfId="380" priority="14" operator="equal">
      <formula>LARGE($D$5:$D$113,3)</formula>
    </cfRule>
  </conditionalFormatting>
  <conditionalFormatting pivot="1">
    <cfRule type="cellIs" dxfId="379" priority="13" operator="equal">
      <formula>LARGE($E$5:$E$113,3)</formula>
    </cfRule>
  </conditionalFormatting>
  <conditionalFormatting pivot="1">
    <cfRule type="cellIs" dxfId="378" priority="12" operator="equal">
      <formula>SMALL($F$5:$F$113,3)</formula>
    </cfRule>
  </conditionalFormatting>
  <conditionalFormatting pivot="1">
    <cfRule type="cellIs" dxfId="377" priority="11" operator="equal">
      <formula>LARGE($G$5:$G$113,3)</formula>
    </cfRule>
  </conditionalFormatting>
  <conditionalFormatting pivot="1">
    <cfRule type="cellIs" dxfId="376" priority="10" operator="equal">
      <formula>LARGE($H$5:$H$113,3)</formula>
    </cfRule>
  </conditionalFormatting>
  <conditionalFormatting pivot="1">
    <cfRule type="cellIs" dxfId="375" priority="9" operator="equal">
      <formula>LARGE($I$5:$I$113,3)</formula>
    </cfRule>
  </conditionalFormatting>
  <conditionalFormatting pivot="1">
    <cfRule type="cellIs" dxfId="374" priority="8" operator="equal">
      <formula>SMALL($J$5:$J$113,3)</formula>
    </cfRule>
  </conditionalFormatting>
  <conditionalFormatting pivot="1">
    <cfRule type="cellIs" dxfId="373" priority="7" operator="equal">
      <formula>SMALL($K$5:$K$113,3)</formula>
    </cfRule>
  </conditionalFormatting>
  <conditionalFormatting pivot="1">
    <cfRule type="cellIs" dxfId="372" priority="6" operator="equal">
      <formula>LARGE($L$5:$L$113,3)</formula>
    </cfRule>
  </conditionalFormatting>
  <conditionalFormatting pivot="1">
    <cfRule type="cellIs" dxfId="371" priority="5" operator="equal">
      <formula>LARGE($M$5:$M$113,3)</formula>
    </cfRule>
  </conditionalFormatting>
  <conditionalFormatting pivot="1">
    <cfRule type="cellIs" dxfId="370" priority="4" operator="equal">
      <formula>LARGE($N$5:$N$113,3)</formula>
    </cfRule>
  </conditionalFormatting>
  <conditionalFormatting pivot="1">
    <cfRule type="cellIs" dxfId="369" priority="3" operator="equal">
      <formula>SMALL($O$5:$O$113,3)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4" orientation="portrait" r:id="rId2"/>
  <colBreaks count="1" manualBreakCount="1">
    <brk id="14" max="1048575" man="1"/>
  </colBreak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689A-D789-418E-A09E-461743F5D6B1}">
  <dimension ref="A1:K14"/>
  <sheetViews>
    <sheetView workbookViewId="0">
      <selection activeCell="B7" sqref="B7"/>
    </sheetView>
  </sheetViews>
  <sheetFormatPr defaultRowHeight="15" x14ac:dyDescent="0.25"/>
  <cols>
    <col min="1" max="1" width="16.140625" bestFit="1" customWidth="1"/>
    <col min="2" max="2" width="15.42578125" bestFit="1" customWidth="1"/>
    <col min="3" max="3" width="6.140625" bestFit="1" customWidth="1"/>
    <col min="4" max="4" width="6.42578125" bestFit="1" customWidth="1"/>
    <col min="5" max="5" width="6.28515625" bestFit="1" customWidth="1"/>
    <col min="6" max="6" width="6.140625" bestFit="1" customWidth="1"/>
    <col min="7" max="7" width="9.28515625" bestFit="1" customWidth="1"/>
    <col min="8" max="8" width="6" bestFit="1" customWidth="1"/>
    <col min="9" max="9" width="5" bestFit="1" customWidth="1"/>
    <col min="10" max="10" width="6.42578125" bestFit="1" customWidth="1"/>
    <col min="11" max="11" width="7.140625" bestFit="1" customWidth="1"/>
  </cols>
  <sheetData>
    <row r="1" spans="1:11" x14ac:dyDescent="0.25">
      <c r="A1" s="140" t="s">
        <v>0</v>
      </c>
      <c r="B1" t="s">
        <v>55</v>
      </c>
    </row>
    <row r="3" spans="1:11" x14ac:dyDescent="0.25">
      <c r="A3" s="140" t="s">
        <v>234</v>
      </c>
      <c r="B3" t="s">
        <v>74</v>
      </c>
      <c r="C3" t="s">
        <v>236</v>
      </c>
      <c r="D3" t="s">
        <v>237</v>
      </c>
      <c r="E3" t="s">
        <v>238</v>
      </c>
      <c r="F3" t="s">
        <v>78</v>
      </c>
      <c r="G3" t="s">
        <v>239</v>
      </c>
      <c r="H3" t="s">
        <v>241</v>
      </c>
      <c r="I3" t="s">
        <v>240</v>
      </c>
      <c r="J3" t="s">
        <v>242</v>
      </c>
      <c r="K3" t="s">
        <v>83</v>
      </c>
    </row>
    <row r="4" spans="1:11" x14ac:dyDescent="0.25">
      <c r="A4" s="141">
        <v>2009</v>
      </c>
      <c r="B4" s="142">
        <v>316</v>
      </c>
      <c r="C4" s="142">
        <v>323</v>
      </c>
      <c r="D4" s="142">
        <v>368</v>
      </c>
      <c r="E4" s="142">
        <v>457</v>
      </c>
      <c r="F4" s="142">
        <v>198</v>
      </c>
      <c r="G4" s="142">
        <v>22</v>
      </c>
      <c r="H4" s="142">
        <v>187</v>
      </c>
      <c r="I4" s="142">
        <v>343</v>
      </c>
      <c r="J4" s="142">
        <v>281</v>
      </c>
      <c r="K4" s="142">
        <v>173</v>
      </c>
    </row>
    <row r="5" spans="1:11" x14ac:dyDescent="0.25">
      <c r="A5" s="141">
        <v>2010</v>
      </c>
      <c r="B5" s="142">
        <v>367</v>
      </c>
      <c r="C5" s="142">
        <v>400</v>
      </c>
      <c r="D5" s="142">
        <v>411</v>
      </c>
      <c r="E5" s="142">
        <v>536</v>
      </c>
      <c r="F5" s="142">
        <v>237</v>
      </c>
      <c r="G5" s="142">
        <v>144</v>
      </c>
      <c r="H5" s="142">
        <v>177</v>
      </c>
      <c r="I5" s="142">
        <v>302</v>
      </c>
      <c r="J5" s="142">
        <v>322</v>
      </c>
      <c r="K5" s="142">
        <v>307</v>
      </c>
    </row>
    <row r="6" spans="1:11" x14ac:dyDescent="0.25">
      <c r="A6" s="141">
        <v>2012</v>
      </c>
      <c r="B6" s="142">
        <v>459</v>
      </c>
      <c r="C6" s="142">
        <v>358</v>
      </c>
      <c r="D6" s="142">
        <v>373</v>
      </c>
      <c r="E6" s="142">
        <v>496</v>
      </c>
      <c r="F6" s="142">
        <v>362</v>
      </c>
      <c r="G6" s="142">
        <v>0</v>
      </c>
      <c r="H6" s="142">
        <v>127</v>
      </c>
      <c r="I6" s="142">
        <v>319</v>
      </c>
      <c r="J6" s="142">
        <v>415</v>
      </c>
      <c r="K6" s="142">
        <v>0</v>
      </c>
    </row>
    <row r="7" spans="1:11" x14ac:dyDescent="0.25">
      <c r="A7" s="141">
        <v>2013</v>
      </c>
      <c r="B7" s="142">
        <v>388</v>
      </c>
      <c r="C7" s="142">
        <v>348</v>
      </c>
      <c r="D7" s="142">
        <v>353</v>
      </c>
      <c r="E7" s="142">
        <v>457</v>
      </c>
      <c r="F7" s="142">
        <v>267</v>
      </c>
      <c r="G7" s="142">
        <v>73</v>
      </c>
      <c r="H7" s="142">
        <v>208</v>
      </c>
      <c r="I7" s="142">
        <v>329</v>
      </c>
      <c r="J7" s="142">
        <v>345</v>
      </c>
      <c r="K7" s="142">
        <v>358</v>
      </c>
    </row>
    <row r="8" spans="1:11" x14ac:dyDescent="0.25">
      <c r="A8" s="141">
        <v>2018</v>
      </c>
      <c r="B8" s="142">
        <v>346</v>
      </c>
      <c r="C8" s="142">
        <v>310</v>
      </c>
      <c r="D8" s="142">
        <v>353</v>
      </c>
      <c r="E8" s="142">
        <v>404</v>
      </c>
      <c r="F8" s="142">
        <v>311</v>
      </c>
      <c r="G8" s="142">
        <v>0</v>
      </c>
      <c r="H8" s="142">
        <v>237</v>
      </c>
      <c r="I8" s="142">
        <v>323</v>
      </c>
      <c r="J8" s="142">
        <v>394</v>
      </c>
      <c r="K8" s="142">
        <v>406</v>
      </c>
    </row>
    <row r="9" spans="1:11" x14ac:dyDescent="0.25">
      <c r="A9" s="141">
        <v>2019</v>
      </c>
      <c r="B9" s="142">
        <v>404</v>
      </c>
      <c r="C9" s="142">
        <v>392</v>
      </c>
      <c r="D9" s="142">
        <v>359</v>
      </c>
      <c r="E9" s="142">
        <v>381</v>
      </c>
      <c r="F9" s="142">
        <v>322</v>
      </c>
      <c r="G9" s="142">
        <v>0</v>
      </c>
      <c r="H9" s="142">
        <v>199</v>
      </c>
      <c r="I9" s="142">
        <v>398</v>
      </c>
      <c r="J9" s="142">
        <v>358</v>
      </c>
      <c r="K9" s="142">
        <v>512</v>
      </c>
    </row>
    <row r="10" spans="1:11" x14ac:dyDescent="0.25">
      <c r="A10" s="141">
        <v>2020</v>
      </c>
      <c r="B10" s="142">
        <v>541</v>
      </c>
      <c r="C10" s="142">
        <v>350</v>
      </c>
      <c r="D10" s="142">
        <v>384</v>
      </c>
      <c r="E10" s="142">
        <v>464</v>
      </c>
      <c r="F10" s="142">
        <v>354</v>
      </c>
      <c r="G10" s="142">
        <v>0</v>
      </c>
      <c r="H10" s="142">
        <v>248</v>
      </c>
      <c r="I10" s="142">
        <v>357</v>
      </c>
      <c r="J10" s="142">
        <v>379</v>
      </c>
      <c r="K10" s="142">
        <v>537</v>
      </c>
    </row>
    <row r="11" spans="1:11" x14ac:dyDescent="0.25">
      <c r="A11" s="141">
        <v>2021</v>
      </c>
      <c r="B11" s="142">
        <v>341</v>
      </c>
      <c r="C11" s="142">
        <v>303</v>
      </c>
      <c r="D11" s="142">
        <v>401</v>
      </c>
      <c r="E11" s="142">
        <v>381</v>
      </c>
      <c r="F11" s="142">
        <v>373</v>
      </c>
      <c r="G11" s="142">
        <v>0</v>
      </c>
      <c r="H11" s="142">
        <v>222</v>
      </c>
      <c r="I11" s="142">
        <v>393</v>
      </c>
      <c r="J11" s="142">
        <v>413</v>
      </c>
      <c r="K11" s="142">
        <v>532</v>
      </c>
    </row>
    <row r="12" spans="1:11" x14ac:dyDescent="0.25">
      <c r="A12" s="141">
        <v>2022</v>
      </c>
      <c r="B12" s="142">
        <v>413</v>
      </c>
      <c r="C12" s="142">
        <v>386</v>
      </c>
      <c r="D12" s="142">
        <v>416</v>
      </c>
      <c r="E12" s="142">
        <v>504</v>
      </c>
      <c r="F12" s="142">
        <v>381</v>
      </c>
      <c r="G12" s="142">
        <v>0</v>
      </c>
      <c r="H12" s="142">
        <v>130</v>
      </c>
      <c r="I12" s="142">
        <v>412</v>
      </c>
      <c r="J12" s="142">
        <v>367</v>
      </c>
      <c r="K12" s="142">
        <v>514</v>
      </c>
    </row>
    <row r="13" spans="1:11" x14ac:dyDescent="0.25">
      <c r="A13" s="141">
        <v>2023</v>
      </c>
      <c r="B13" s="142">
        <v>423</v>
      </c>
      <c r="C13" s="142">
        <v>392</v>
      </c>
      <c r="D13" s="142">
        <v>403</v>
      </c>
      <c r="E13" s="142">
        <v>504</v>
      </c>
      <c r="F13" s="142">
        <v>389</v>
      </c>
      <c r="G13" s="142">
        <v>0</v>
      </c>
      <c r="H13" s="142">
        <v>175</v>
      </c>
      <c r="I13" s="142">
        <v>383</v>
      </c>
      <c r="J13" s="142">
        <v>334</v>
      </c>
      <c r="K13" s="142">
        <v>516</v>
      </c>
    </row>
    <row r="14" spans="1:11" x14ac:dyDescent="0.25">
      <c r="A14" s="141" t="s">
        <v>235</v>
      </c>
      <c r="B14" s="142">
        <v>541</v>
      </c>
      <c r="C14" s="142">
        <v>400</v>
      </c>
      <c r="D14" s="142">
        <v>416</v>
      </c>
      <c r="E14" s="142">
        <v>4584</v>
      </c>
      <c r="F14" s="142">
        <v>389</v>
      </c>
      <c r="G14" s="142">
        <v>144</v>
      </c>
      <c r="H14" s="142">
        <v>1910</v>
      </c>
      <c r="I14" s="142">
        <v>3559</v>
      </c>
      <c r="J14" s="142">
        <v>3608</v>
      </c>
      <c r="K14" s="142">
        <v>3855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workbookViewId="0">
      <selection activeCell="N29" sqref="N29"/>
    </sheetView>
  </sheetViews>
  <sheetFormatPr defaultColWidth="7.5703125" defaultRowHeight="11.25" x14ac:dyDescent="0.2"/>
  <cols>
    <col min="1" max="12" width="7.5703125" style="19"/>
    <col min="13" max="13" width="11.140625" style="19" bestFit="1" customWidth="1"/>
    <col min="14" max="16384" width="7.5703125" style="19"/>
  </cols>
  <sheetData>
    <row r="1" spans="1:9" ht="13.5" thickBot="1" x14ac:dyDescent="0.25">
      <c r="A1" s="16" t="s">
        <v>138</v>
      </c>
      <c r="B1" s="17"/>
      <c r="C1" s="17"/>
      <c r="D1" s="17"/>
      <c r="E1" s="17"/>
      <c r="F1" s="18"/>
    </row>
    <row r="2" spans="1:9" x14ac:dyDescent="0.2">
      <c r="A2" s="20"/>
      <c r="B2" s="21" t="s">
        <v>139</v>
      </c>
      <c r="C2" s="22" t="s">
        <v>140</v>
      </c>
      <c r="D2" s="22" t="s">
        <v>141</v>
      </c>
      <c r="E2" s="22" t="s">
        <v>142</v>
      </c>
      <c r="F2" s="23" t="s">
        <v>143</v>
      </c>
      <c r="H2" s="19" t="s">
        <v>194</v>
      </c>
      <c r="I2" s="19" t="b">
        <v>1</v>
      </c>
    </row>
    <row r="3" spans="1:9" x14ac:dyDescent="0.2">
      <c r="A3" s="24" t="s">
        <v>63</v>
      </c>
      <c r="B3" s="25">
        <v>25.434699999999999</v>
      </c>
      <c r="C3" s="26">
        <v>18</v>
      </c>
      <c r="D3" s="26">
        <v>1.81</v>
      </c>
      <c r="E3" s="26">
        <f>C3-F3</f>
        <v>17.760000000000002</v>
      </c>
      <c r="F3" s="27">
        <v>0.24</v>
      </c>
    </row>
    <row r="4" spans="1:9" x14ac:dyDescent="0.2">
      <c r="A4" s="24" t="s">
        <v>144</v>
      </c>
      <c r="B4" s="25">
        <v>0.14354</v>
      </c>
      <c r="C4" s="26">
        <v>220</v>
      </c>
      <c r="D4" s="26">
        <v>1.4</v>
      </c>
      <c r="E4" s="26">
        <f t="shared" ref="E4:E12" si="0">C4-F4</f>
        <v>220</v>
      </c>
      <c r="F4" s="27"/>
    </row>
    <row r="5" spans="1:9" x14ac:dyDescent="0.2">
      <c r="A5" s="24" t="s">
        <v>145</v>
      </c>
      <c r="B5" s="25">
        <v>51.39</v>
      </c>
      <c r="C5" s="26">
        <v>1.5</v>
      </c>
      <c r="D5" s="26">
        <v>1.05</v>
      </c>
      <c r="E5" s="26">
        <f t="shared" si="0"/>
        <v>1.5</v>
      </c>
      <c r="F5" s="27"/>
    </row>
    <row r="6" spans="1:9" x14ac:dyDescent="0.2">
      <c r="A6" s="24" t="s">
        <v>146</v>
      </c>
      <c r="B6" s="25">
        <v>0.84650000000000003</v>
      </c>
      <c r="C6" s="26">
        <v>75</v>
      </c>
      <c r="D6" s="26">
        <v>1.42</v>
      </c>
      <c r="E6" s="26">
        <f t="shared" si="0"/>
        <v>75</v>
      </c>
      <c r="F6" s="27"/>
    </row>
    <row r="7" spans="1:9" x14ac:dyDescent="0.2">
      <c r="A7" s="24" t="s">
        <v>67</v>
      </c>
      <c r="B7" s="25">
        <v>1.53775</v>
      </c>
      <c r="C7" s="26">
        <v>82</v>
      </c>
      <c r="D7" s="26">
        <v>1.81</v>
      </c>
      <c r="E7" s="26">
        <f t="shared" si="0"/>
        <v>81.86</v>
      </c>
      <c r="F7" s="27">
        <v>0.14000000000000001</v>
      </c>
    </row>
    <row r="8" spans="1:9" x14ac:dyDescent="0.2">
      <c r="A8" s="24" t="s">
        <v>147</v>
      </c>
      <c r="B8" s="25">
        <v>5.7435200000000002</v>
      </c>
      <c r="C8" s="26">
        <v>28.5</v>
      </c>
      <c r="D8" s="26">
        <v>1.92</v>
      </c>
      <c r="E8" s="26">
        <f t="shared" si="0"/>
        <v>28.26</v>
      </c>
      <c r="F8" s="27">
        <v>0.24</v>
      </c>
    </row>
    <row r="9" spans="1:9" x14ac:dyDescent="0.2">
      <c r="A9" s="24" t="s">
        <v>148</v>
      </c>
      <c r="B9" s="25">
        <v>12.91</v>
      </c>
      <c r="C9" s="26">
        <v>4</v>
      </c>
      <c r="D9" s="26">
        <v>1.1000000000000001</v>
      </c>
      <c r="E9" s="26">
        <f t="shared" si="0"/>
        <v>4</v>
      </c>
      <c r="F9" s="27"/>
    </row>
    <row r="10" spans="1:9" x14ac:dyDescent="0.2">
      <c r="A10" s="24" t="s">
        <v>149</v>
      </c>
      <c r="B10" s="25">
        <v>0.2797</v>
      </c>
      <c r="C10" s="26">
        <v>100</v>
      </c>
      <c r="D10" s="26">
        <v>1.35</v>
      </c>
      <c r="E10" s="26">
        <f t="shared" si="0"/>
        <v>100</v>
      </c>
      <c r="F10" s="27"/>
    </row>
    <row r="11" spans="1:9" x14ac:dyDescent="0.2">
      <c r="A11" s="24" t="s">
        <v>150</v>
      </c>
      <c r="B11" s="25">
        <v>10.14</v>
      </c>
      <c r="C11" s="26">
        <v>7</v>
      </c>
      <c r="D11" s="26">
        <v>1.08</v>
      </c>
      <c r="E11" s="26">
        <f t="shared" si="0"/>
        <v>7</v>
      </c>
      <c r="F11" s="27"/>
    </row>
    <row r="12" spans="1:9" ht="12" thickBot="1" x14ac:dyDescent="0.25">
      <c r="A12" s="28" t="s">
        <v>72</v>
      </c>
      <c r="B12" s="29">
        <v>3.7679999999999998E-2</v>
      </c>
      <c r="C12" s="30">
        <v>480</v>
      </c>
      <c r="D12" s="30">
        <v>1.85</v>
      </c>
      <c r="E12" s="30">
        <f t="shared" si="0"/>
        <v>480</v>
      </c>
      <c r="F12" s="31"/>
    </row>
    <row r="13" spans="1:9" ht="12" thickBot="1" x14ac:dyDescent="0.25"/>
    <row r="14" spans="1:9" ht="13.5" thickBot="1" x14ac:dyDescent="0.25">
      <c r="A14" s="16" t="s">
        <v>151</v>
      </c>
      <c r="B14" s="17"/>
      <c r="C14" s="17"/>
      <c r="D14" s="17"/>
      <c r="E14" s="17"/>
      <c r="F14" s="18"/>
    </row>
    <row r="15" spans="1:9" x14ac:dyDescent="0.2">
      <c r="A15" s="32"/>
      <c r="B15" s="21" t="s">
        <v>139</v>
      </c>
      <c r="C15" s="22" t="s">
        <v>140</v>
      </c>
      <c r="D15" s="22" t="s">
        <v>141</v>
      </c>
      <c r="E15" s="22" t="s">
        <v>142</v>
      </c>
      <c r="F15" s="23" t="s">
        <v>143</v>
      </c>
    </row>
    <row r="16" spans="1:9" x14ac:dyDescent="0.2">
      <c r="A16" s="24" t="s">
        <v>63</v>
      </c>
      <c r="B16" s="25">
        <v>17.856999999999999</v>
      </c>
      <c r="C16" s="26">
        <v>21</v>
      </c>
      <c r="D16" s="26">
        <v>1.81</v>
      </c>
      <c r="E16" s="26">
        <f t="shared" ref="E16:E25" si="1">C16-F16</f>
        <v>20.76</v>
      </c>
      <c r="F16" s="27">
        <v>0.24</v>
      </c>
    </row>
    <row r="17" spans="1:14" x14ac:dyDescent="0.2">
      <c r="A17" s="24" t="s">
        <v>144</v>
      </c>
      <c r="B17" s="25">
        <v>0.188807</v>
      </c>
      <c r="C17" s="26">
        <v>210</v>
      </c>
      <c r="D17" s="26">
        <v>1.41</v>
      </c>
      <c r="E17" s="26">
        <f t="shared" si="1"/>
        <v>210</v>
      </c>
      <c r="F17" s="27"/>
    </row>
    <row r="18" spans="1:14" x14ac:dyDescent="0.2">
      <c r="A18" s="24" t="s">
        <v>145</v>
      </c>
      <c r="B18" s="25">
        <v>56.021099999999997</v>
      </c>
      <c r="C18" s="26">
        <v>1.5</v>
      </c>
      <c r="D18" s="26">
        <v>1.05</v>
      </c>
      <c r="E18" s="26">
        <f t="shared" si="1"/>
        <v>1.5</v>
      </c>
      <c r="F18" s="27"/>
    </row>
    <row r="19" spans="1:14" x14ac:dyDescent="0.2">
      <c r="A19" s="24" t="s">
        <v>146</v>
      </c>
      <c r="B19" s="25">
        <v>1.8452299999999999</v>
      </c>
      <c r="C19" s="26">
        <v>75</v>
      </c>
      <c r="D19" s="26">
        <v>1.3480000000000001</v>
      </c>
      <c r="E19" s="26">
        <f t="shared" si="1"/>
        <v>75</v>
      </c>
      <c r="F19" s="27"/>
    </row>
    <row r="20" spans="1:14" x14ac:dyDescent="0.2">
      <c r="A20" s="24" t="s">
        <v>67</v>
      </c>
      <c r="B20" s="25">
        <v>1.3428500000000001</v>
      </c>
      <c r="C20" s="26">
        <v>91.7</v>
      </c>
      <c r="D20" s="26">
        <v>1.81</v>
      </c>
      <c r="E20" s="26">
        <f t="shared" si="1"/>
        <v>91.56</v>
      </c>
      <c r="F20" s="27">
        <v>0.14000000000000001</v>
      </c>
    </row>
    <row r="21" spans="1:14" x14ac:dyDescent="0.2">
      <c r="A21" s="24" t="s">
        <v>147</v>
      </c>
      <c r="B21" s="25">
        <v>9.2307600000000001</v>
      </c>
      <c r="C21" s="26">
        <v>26.7</v>
      </c>
      <c r="D21" s="26">
        <v>1.835</v>
      </c>
      <c r="E21" s="26">
        <f t="shared" si="1"/>
        <v>26.46</v>
      </c>
      <c r="F21" s="27">
        <v>0.24</v>
      </c>
    </row>
    <row r="22" spans="1:14" x14ac:dyDescent="0.2">
      <c r="A22" s="24" t="s">
        <v>148</v>
      </c>
      <c r="B22" s="25">
        <v>12.331099999999999</v>
      </c>
      <c r="C22" s="26">
        <v>3</v>
      </c>
      <c r="D22" s="26">
        <v>1.1000000000000001</v>
      </c>
      <c r="E22" s="26">
        <f t="shared" si="1"/>
        <v>3</v>
      </c>
      <c r="F22" s="27"/>
    </row>
    <row r="23" spans="1:14" x14ac:dyDescent="0.2">
      <c r="A23" s="24" t="s">
        <v>149</v>
      </c>
      <c r="B23" s="25">
        <v>0.44124999999999998</v>
      </c>
      <c r="C23" s="26">
        <v>100</v>
      </c>
      <c r="D23" s="26">
        <v>1.35</v>
      </c>
      <c r="E23" s="26">
        <f t="shared" si="1"/>
        <v>100</v>
      </c>
      <c r="F23" s="27"/>
    </row>
    <row r="24" spans="1:14" x14ac:dyDescent="0.2">
      <c r="A24" s="24" t="s">
        <v>150</v>
      </c>
      <c r="B24" s="25">
        <v>15.9803</v>
      </c>
      <c r="C24" s="26">
        <v>3.8</v>
      </c>
      <c r="D24" s="26">
        <v>1.04</v>
      </c>
      <c r="E24" s="26">
        <f t="shared" si="1"/>
        <v>3.8</v>
      </c>
      <c r="F24" s="27"/>
    </row>
    <row r="25" spans="1:14" ht="12" thickBot="1" x14ac:dyDescent="0.25">
      <c r="A25" s="28" t="s">
        <v>72</v>
      </c>
      <c r="B25" s="29">
        <v>2.8830000000000001E-2</v>
      </c>
      <c r="C25" s="30">
        <v>535</v>
      </c>
      <c r="D25" s="30">
        <v>1.88</v>
      </c>
      <c r="E25" s="30">
        <f t="shared" si="1"/>
        <v>535</v>
      </c>
      <c r="F25" s="31"/>
    </row>
    <row r="26" spans="1:14" ht="12" thickBot="1" x14ac:dyDescent="0.25"/>
    <row r="27" spans="1:14" ht="13.5" thickBot="1" x14ac:dyDescent="0.25">
      <c r="A27" s="33" t="s">
        <v>152</v>
      </c>
      <c r="B27" s="34" t="s">
        <v>153</v>
      </c>
      <c r="C27" s="34" t="s">
        <v>64</v>
      </c>
      <c r="D27" s="34" t="s">
        <v>65</v>
      </c>
      <c r="E27" s="34" t="s">
        <v>66</v>
      </c>
      <c r="F27" s="34" t="s">
        <v>154</v>
      </c>
      <c r="G27" s="34" t="s">
        <v>68</v>
      </c>
      <c r="H27" s="34" t="s">
        <v>69</v>
      </c>
      <c r="I27" s="34" t="s">
        <v>155</v>
      </c>
      <c r="J27" s="34" t="s">
        <v>71</v>
      </c>
      <c r="K27" s="35" t="s">
        <v>156</v>
      </c>
      <c r="M27" s="123" t="s">
        <v>68</v>
      </c>
      <c r="N27" s="124" t="s">
        <v>226</v>
      </c>
    </row>
    <row r="28" spans="1:14" x14ac:dyDescent="0.2">
      <c r="A28" s="36">
        <v>0</v>
      </c>
      <c r="B28" s="37">
        <v>1</v>
      </c>
      <c r="C28" s="38">
        <v>1</v>
      </c>
      <c r="D28" s="38">
        <v>1</v>
      </c>
      <c r="E28" s="38">
        <v>1</v>
      </c>
      <c r="F28" s="38">
        <v>1</v>
      </c>
      <c r="G28" s="38">
        <v>1</v>
      </c>
      <c r="H28" s="38">
        <v>1</v>
      </c>
      <c r="I28" s="38">
        <v>1</v>
      </c>
      <c r="J28" s="38">
        <v>1</v>
      </c>
      <c r="K28" s="38">
        <v>1</v>
      </c>
      <c r="M28" s="125" t="s">
        <v>227</v>
      </c>
      <c r="N28" s="125">
        <v>0</v>
      </c>
    </row>
    <row r="29" spans="1:14" x14ac:dyDescent="0.2">
      <c r="A29" s="39">
        <v>35</v>
      </c>
      <c r="B29" s="40">
        <v>0.9869</v>
      </c>
      <c r="C29" s="41">
        <v>1.0317000000000001</v>
      </c>
      <c r="D29" s="41">
        <v>1.0371999999999999</v>
      </c>
      <c r="E29" s="41">
        <v>1.026</v>
      </c>
      <c r="F29" s="41">
        <v>0.96540000000000004</v>
      </c>
      <c r="G29" s="41">
        <v>0.98870000000000002</v>
      </c>
      <c r="H29" s="41">
        <v>1.0143</v>
      </c>
      <c r="I29" s="41">
        <v>1.0167999999999999</v>
      </c>
      <c r="J29" s="41">
        <v>1.0125999999999999</v>
      </c>
      <c r="K29" s="41">
        <v>0.99129999999999996</v>
      </c>
      <c r="M29" s="126" t="s">
        <v>228</v>
      </c>
      <c r="N29" s="126">
        <v>1.4E-3</v>
      </c>
    </row>
    <row r="30" spans="1:14" x14ac:dyDescent="0.2">
      <c r="A30" s="39">
        <v>40</v>
      </c>
      <c r="B30" s="40">
        <v>0.95779999999999998</v>
      </c>
      <c r="C30" s="41">
        <v>1.0899000000000001</v>
      </c>
      <c r="D30" s="41">
        <v>1.1136999999999999</v>
      </c>
      <c r="E30" s="41">
        <v>1.0486</v>
      </c>
      <c r="F30" s="41">
        <v>0.93540000000000001</v>
      </c>
      <c r="G30" s="41">
        <v>0.95120000000000005</v>
      </c>
      <c r="H30" s="41">
        <v>1.1013999999999999</v>
      </c>
      <c r="I30" s="41">
        <v>1.0772999999999999</v>
      </c>
      <c r="J30" s="41">
        <v>1.0862000000000001</v>
      </c>
      <c r="K30" s="41">
        <v>0.95189999999999997</v>
      </c>
      <c r="M30" s="126" t="s">
        <v>229</v>
      </c>
      <c r="N30" s="126">
        <v>8.4199999999999997E-2</v>
      </c>
    </row>
    <row r="31" spans="1:14" x14ac:dyDescent="0.2">
      <c r="A31" s="39">
        <v>45</v>
      </c>
      <c r="B31" s="40">
        <v>0.92869999999999997</v>
      </c>
      <c r="C31" s="41">
        <v>1.1551</v>
      </c>
      <c r="D31" s="41">
        <v>1.2022999999999999</v>
      </c>
      <c r="E31" s="41">
        <v>1.1022000000000001</v>
      </c>
      <c r="F31" s="41">
        <v>0.90539999999999998</v>
      </c>
      <c r="G31" s="41">
        <v>0.91369999999999996</v>
      </c>
      <c r="H31" s="41">
        <v>1.2049000000000001</v>
      </c>
      <c r="I31" s="41">
        <v>1.1480999999999999</v>
      </c>
      <c r="J31" s="41">
        <v>1.1716</v>
      </c>
      <c r="K31" s="41">
        <v>0.91249999999999998</v>
      </c>
      <c r="M31" s="126" t="s">
        <v>230</v>
      </c>
      <c r="N31" s="126">
        <v>0.1</v>
      </c>
    </row>
    <row r="32" spans="1:14" x14ac:dyDescent="0.2">
      <c r="A32" s="39">
        <v>50</v>
      </c>
      <c r="B32" s="40">
        <v>0.89959999999999996</v>
      </c>
      <c r="C32" s="41">
        <v>1.2285999999999999</v>
      </c>
      <c r="D32" s="41">
        <v>1.3063</v>
      </c>
      <c r="E32" s="41">
        <v>1.1617</v>
      </c>
      <c r="F32" s="41">
        <v>0.87539999999999996</v>
      </c>
      <c r="G32" s="41">
        <v>0.87619999999999998</v>
      </c>
      <c r="H32" s="41">
        <v>1.3232999999999999</v>
      </c>
      <c r="I32" s="41">
        <v>1.2272000000000001</v>
      </c>
      <c r="J32" s="41">
        <v>1.2715000000000001</v>
      </c>
      <c r="K32" s="41">
        <v>0.87309999999999999</v>
      </c>
    </row>
    <row r="33" spans="1:11" x14ac:dyDescent="0.2">
      <c r="A33" s="39">
        <v>55</v>
      </c>
      <c r="B33" s="40">
        <v>0.87050000000000005</v>
      </c>
      <c r="C33" s="41">
        <v>1.3121</v>
      </c>
      <c r="D33" s="41">
        <v>1.43</v>
      </c>
      <c r="E33" s="41">
        <v>1.228</v>
      </c>
      <c r="F33" s="41">
        <v>0.84540000000000004</v>
      </c>
      <c r="G33" s="41">
        <v>0.8387</v>
      </c>
      <c r="H33" s="41">
        <v>1.4838</v>
      </c>
      <c r="I33" s="41">
        <v>1.3182</v>
      </c>
      <c r="J33" s="41">
        <v>1.3897999999999999</v>
      </c>
      <c r="K33" s="41">
        <v>0.8337</v>
      </c>
    </row>
    <row r="34" spans="1:11" x14ac:dyDescent="0.2">
      <c r="A34" s="39">
        <v>60</v>
      </c>
      <c r="B34" s="40">
        <v>0.84140000000000004</v>
      </c>
      <c r="C34" s="41">
        <v>1.4077999999999999</v>
      </c>
      <c r="D34" s="41">
        <v>1.5794999999999999</v>
      </c>
      <c r="E34" s="41">
        <v>1.3025</v>
      </c>
      <c r="F34" s="41">
        <v>0.81540000000000001</v>
      </c>
      <c r="G34" s="41">
        <v>0.80120000000000002</v>
      </c>
      <c r="H34" s="41">
        <v>1.6780999999999999</v>
      </c>
      <c r="I34" s="41">
        <v>1.4236</v>
      </c>
      <c r="J34" s="41">
        <v>1.5325</v>
      </c>
      <c r="K34" s="41">
        <v>0.79390000000000005</v>
      </c>
    </row>
    <row r="35" spans="1:11" ht="12" thickBot="1" x14ac:dyDescent="0.25">
      <c r="A35" s="42">
        <v>65</v>
      </c>
      <c r="B35" s="43">
        <v>0.81110000000000004</v>
      </c>
      <c r="C35" s="44">
        <v>1.5185999999999999</v>
      </c>
      <c r="D35" s="44">
        <v>1.7669999999999999</v>
      </c>
      <c r="E35" s="44">
        <v>1.3869</v>
      </c>
      <c r="F35" s="44">
        <v>0.78359999999999996</v>
      </c>
      <c r="G35" s="44">
        <v>0.76370000000000005</v>
      </c>
      <c r="H35" s="44">
        <v>1.9064000000000001</v>
      </c>
      <c r="I35" s="44">
        <v>1.5475000000000001</v>
      </c>
      <c r="J35" s="44">
        <v>1.7079</v>
      </c>
      <c r="K35" s="44">
        <v>0.75290000000000001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6</vt:i4>
      </vt:variant>
      <vt:variant>
        <vt:lpstr>Grafy</vt:lpstr>
      </vt:variant>
      <vt:variant>
        <vt:i4>1</vt:i4>
      </vt:variant>
      <vt:variant>
        <vt:lpstr>Pojmenované oblasti</vt:lpstr>
      </vt:variant>
      <vt:variant>
        <vt:i4>104</vt:i4>
      </vt:variant>
    </vt:vector>
  </HeadingPairs>
  <TitlesOfParts>
    <vt:vector size="111" baseType="lpstr">
      <vt:lpstr>Data</vt:lpstr>
      <vt:lpstr>Výkony</vt:lpstr>
      <vt:lpstr>Body</vt:lpstr>
      <vt:lpstr>Věk</vt:lpstr>
      <vt:lpstr>Graf_data</vt:lpstr>
      <vt:lpstr>Nastavení</vt:lpstr>
      <vt:lpstr>Závodník</vt:lpstr>
      <vt:lpstr>a_1_m</vt:lpstr>
      <vt:lpstr>a_1_w</vt:lpstr>
      <vt:lpstr>a_10_m</vt:lpstr>
      <vt:lpstr>a_10_w</vt:lpstr>
      <vt:lpstr>a_2_m</vt:lpstr>
      <vt:lpstr>a_2_w</vt:lpstr>
      <vt:lpstr>a_3_m</vt:lpstr>
      <vt:lpstr>a_3_w</vt:lpstr>
      <vt:lpstr>a_4_m</vt:lpstr>
      <vt:lpstr>a_4_w</vt:lpstr>
      <vt:lpstr>a_5_m</vt:lpstr>
      <vt:lpstr>a_5_w</vt:lpstr>
      <vt:lpstr>a_6_m</vt:lpstr>
      <vt:lpstr>a_6_w</vt:lpstr>
      <vt:lpstr>a_7_m</vt:lpstr>
      <vt:lpstr>a_7_w</vt:lpstr>
      <vt:lpstr>a_8_m</vt:lpstr>
      <vt:lpstr>a_8_w</vt:lpstr>
      <vt:lpstr>a_9_m</vt:lpstr>
      <vt:lpstr>a_9_w</vt:lpstr>
      <vt:lpstr>b_1_m</vt:lpstr>
      <vt:lpstr>b_1_w</vt:lpstr>
      <vt:lpstr>b_10_m</vt:lpstr>
      <vt:lpstr>b_10_w</vt:lpstr>
      <vt:lpstr>b_2_m</vt:lpstr>
      <vt:lpstr>b_2_w</vt:lpstr>
      <vt:lpstr>b_3_m</vt:lpstr>
      <vt:lpstr>b_3_w</vt:lpstr>
      <vt:lpstr>b_4_m</vt:lpstr>
      <vt:lpstr>b_4_w</vt:lpstr>
      <vt:lpstr>b_5_m</vt:lpstr>
      <vt:lpstr>b_5_w</vt:lpstr>
      <vt:lpstr>b_6_m</vt:lpstr>
      <vt:lpstr>b_6_w</vt:lpstr>
      <vt:lpstr>b_7_m</vt:lpstr>
      <vt:lpstr>b_7_w</vt:lpstr>
      <vt:lpstr>b_8_m</vt:lpstr>
      <vt:lpstr>b_8_w</vt:lpstr>
      <vt:lpstr>b_9_m</vt:lpstr>
      <vt:lpstr>b_9_w</vt:lpstr>
      <vt:lpstr>c_1_m</vt:lpstr>
      <vt:lpstr>c_1_w</vt:lpstr>
      <vt:lpstr>c_10_m</vt:lpstr>
      <vt:lpstr>c_10_w</vt:lpstr>
      <vt:lpstr>c_2_m</vt:lpstr>
      <vt:lpstr>c_2_w</vt:lpstr>
      <vt:lpstr>c_3_m</vt:lpstr>
      <vt:lpstr>c_3_w</vt:lpstr>
      <vt:lpstr>c_4_m</vt:lpstr>
      <vt:lpstr>c_4_w</vt:lpstr>
      <vt:lpstr>c_5_m</vt:lpstr>
      <vt:lpstr>c_5_w</vt:lpstr>
      <vt:lpstr>c_6_m</vt:lpstr>
      <vt:lpstr>c_6_w</vt:lpstr>
      <vt:lpstr>c_7_m</vt:lpstr>
      <vt:lpstr>c_7_w</vt:lpstr>
      <vt:lpstr>c_8_m</vt:lpstr>
      <vt:lpstr>c_8_w</vt:lpstr>
      <vt:lpstr>c_9_m</vt:lpstr>
      <vt:lpstr>c_9_w</vt:lpstr>
      <vt:lpstr>k_1_m</vt:lpstr>
      <vt:lpstr>k_1_w</vt:lpstr>
      <vt:lpstr>k_10_m</vt:lpstr>
      <vt:lpstr>k_10_w</vt:lpstr>
      <vt:lpstr>k_2_m</vt:lpstr>
      <vt:lpstr>k_2_w</vt:lpstr>
      <vt:lpstr>k_3_m</vt:lpstr>
      <vt:lpstr>k_3_w</vt:lpstr>
      <vt:lpstr>k_4_m</vt:lpstr>
      <vt:lpstr>k_4_w</vt:lpstr>
      <vt:lpstr>k_5_m</vt:lpstr>
      <vt:lpstr>k_5_w</vt:lpstr>
      <vt:lpstr>k_6_m</vt:lpstr>
      <vt:lpstr>k_6_w</vt:lpstr>
      <vt:lpstr>k_7_m</vt:lpstr>
      <vt:lpstr>k_7_w</vt:lpstr>
      <vt:lpstr>k_8_m</vt:lpstr>
      <vt:lpstr>k_8_w</vt:lpstr>
      <vt:lpstr>k_9_m</vt:lpstr>
      <vt:lpstr>k_9_w</vt:lpstr>
      <vt:lpstr>m_1_m</vt:lpstr>
      <vt:lpstr>m_1_w</vt:lpstr>
      <vt:lpstr>m_10_m</vt:lpstr>
      <vt:lpstr>m_10_w</vt:lpstr>
      <vt:lpstr>m_2_m</vt:lpstr>
      <vt:lpstr>m_2_w</vt:lpstr>
      <vt:lpstr>m_3_m</vt:lpstr>
      <vt:lpstr>m_3_w</vt:lpstr>
      <vt:lpstr>m_4_m</vt:lpstr>
      <vt:lpstr>m_4_w</vt:lpstr>
      <vt:lpstr>m_5_m</vt:lpstr>
      <vt:lpstr>m_5_w</vt:lpstr>
      <vt:lpstr>m_6_m</vt:lpstr>
      <vt:lpstr>m_6_w</vt:lpstr>
      <vt:lpstr>m_7_m</vt:lpstr>
      <vt:lpstr>m_7_w</vt:lpstr>
      <vt:lpstr>m_8_m</vt:lpstr>
      <vt:lpstr>m_8_w</vt:lpstr>
      <vt:lpstr>m_9_m</vt:lpstr>
      <vt:lpstr>m_9_w</vt:lpstr>
      <vt:lpstr>měření</vt:lpstr>
      <vt:lpstr>Body!Oblast_tisku</vt:lpstr>
      <vt:lpstr>Věk!Oblast_tisku</vt:lpstr>
      <vt:lpstr>Veteran</vt:lpstr>
    </vt:vector>
  </TitlesOfParts>
  <Company>Komerční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Pelant</dc:creator>
  <cp:lastModifiedBy>michal</cp:lastModifiedBy>
  <cp:lastPrinted>2022-09-09T09:06:18Z</cp:lastPrinted>
  <dcterms:created xsi:type="dcterms:W3CDTF">2013-09-10T13:12:52Z</dcterms:created>
  <dcterms:modified xsi:type="dcterms:W3CDTF">2023-09-10T16:34:38Z</dcterms:modified>
</cp:coreProperties>
</file>